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Ex2.xml" ContentType="application/vnd.ms-office.chartex+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Ex3.xml" ContentType="application/vnd.ms-office.chartex+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Unidades compartidas\1. GESTIÓN ADMINISTRATIVA\2024\6. PIGA-PACA GESTION AMBIENTAL\PIGA 2024\PIMS\"/>
    </mc:Choice>
  </mc:AlternateContent>
  <xr:revisionPtr revIDLastSave="0" documentId="13_ncr:1_{C14D2046-B163-44BB-A964-FA2048DE9634}" xr6:coauthVersionLast="47" xr6:coauthVersionMax="47" xr10:uidLastSave="{00000000-0000-0000-0000-000000000000}"/>
  <bookViews>
    <workbookView showSheetTabs="0" xWindow="-120" yWindow="-120" windowWidth="29040" windowHeight="15840" activeTab="1" xr2:uid="{00000000-000D-0000-FFFF-FFFF00000000}"/>
  </bookViews>
  <sheets>
    <sheet name="Inicio" sheetId="12" r:id="rId1"/>
    <sheet name="1 Datos Entidad" sheetId="13" r:id="rId2"/>
    <sheet name="2 Equipo PIMS" sheetId="14" r:id="rId3"/>
    <sheet name="3 Estrategia de Comunicación" sheetId="15" r:id="rId4"/>
    <sheet name="BD_Resumen" sheetId="11" state="hidden" r:id="rId5"/>
    <sheet name="4 Diagnóstico" sheetId="7" r:id="rId6"/>
    <sheet name="5 Plan de Acción -Estrategias " sheetId="17" r:id="rId7"/>
    <sheet name="6 Evaluación y seguimiento" sheetId="21" r:id="rId8"/>
    <sheet name="DATOS" sheetId="19" state="hidden" r:id="rId9"/>
  </sheets>
  <definedNames>
    <definedName name="_xlnm._FilterDatabase" localSheetId="6" hidden="1">'5 Plan de Acción -Estrategias '!$B$9:$H$9</definedName>
    <definedName name="_xlnm._FilterDatabase" localSheetId="4" hidden="1">BD_Resumen!$CE$155:$CG$164</definedName>
    <definedName name="_xlchart.v1.0" hidden="1">BD_Resumen!$CE$29:$CF$64</definedName>
    <definedName name="_xlchart.v1.1" hidden="1">BD_Resumen!$CG$29:$CG$64</definedName>
    <definedName name="_xlchart.v1.2" hidden="1">BD_Resumen!$CI$66</definedName>
    <definedName name="_xlchart.v1.3" hidden="1">BD_Resumen!$CI$67:$CI$74</definedName>
    <definedName name="_xlchart.v1.4" hidden="1">BD_Resumen!$CJ$67:$CJ$74</definedName>
    <definedName name="_xlchart.v1.5" hidden="1">BD_Resumen!$CE$221:$CF$259</definedName>
    <definedName name="_xlchart.v1.6" hidden="1">BD_Resumen!$CG$221:$CG$259</definedName>
    <definedName name="_xlnm.Print_Area" localSheetId="0">Inicio!$A$1:$O$48</definedName>
    <definedName name="Factor_de_expansión">BD_Resumen!#REF!</definedName>
    <definedName name="SegmentaciónDeDatos_Anterior_Grupo1">#N/A</definedName>
    <definedName name="SegmentaciónDeDatos_Año1">#N/A</definedName>
    <definedName name="SegmentaciónDeDatos_Discapacidad1">#N/A</definedName>
    <definedName name="SegmentaciónDeDatos_Estrato1">#N/A</definedName>
    <definedName name="SegmentaciónDeDatos_Etnia1">#N/A</definedName>
    <definedName name="SegmentaciónDeDatos_Franja_llegada">#N/A</definedName>
    <definedName name="SegmentaciónDeDatos_Franja_Salida">#N/A</definedName>
    <definedName name="SegmentaciónDeDatos_Futuro_Grupo1">#N/A</definedName>
    <definedName name="SegmentaciónDeDatos_Género1">#N/A</definedName>
    <definedName name="SegmentaciónDeDatos_Ingresos1">#N/A</definedName>
    <definedName name="SegmentaciónDeDatos_Localidad_Residencia1">#N/A</definedName>
    <definedName name="SegmentaciónDeDatos_Modo_Anterior1">#N/A</definedName>
    <definedName name="SegmentaciónDeDatos_Modo_Auxiliar_Grupo1">#N/A</definedName>
    <definedName name="SegmentaciónDeDatos_Modo_Auxiliar1">#N/A</definedName>
    <definedName name="SegmentaciónDeDatos_Modo_Futuro1">#N/A</definedName>
    <definedName name="SegmentaciónDeDatos_Modo_Principal_Grupo1">#N/A</definedName>
    <definedName name="SegmentaciónDeDatos_Modo_Principal1">#N/A</definedName>
    <definedName name="SegmentaciónDeDatos_Rango_Edad1">#N/A</definedName>
    <definedName name="SegmentaciónDeDatos_Sede_Trabajo1">#N/A</definedName>
  </definedNames>
  <calcPr calcId="191029"/>
  <pivotCaches>
    <pivotCache cacheId="0"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1" roundtripDataSignature="AMtx7mhlRvBa0RJ+HQ6DbdDmfZq2a6EbPA=="/>
    </ext>
  </extLst>
</workbook>
</file>

<file path=xl/calcChain.xml><?xml version="1.0" encoding="utf-8"?>
<calcChain xmlns="http://schemas.openxmlformats.org/spreadsheetml/2006/main">
  <c r="BU3" i="11" l="1"/>
  <c r="BM4" i="11"/>
  <c r="CI454" i="11"/>
  <c r="CG454" i="11"/>
  <c r="CI456" i="11"/>
  <c r="CI455" i="11"/>
  <c r="CH456" i="11"/>
  <c r="CH454" i="11"/>
  <c r="BS3" i="11" l="1"/>
  <c r="BQ3" i="11"/>
  <c r="BM3" i="11"/>
  <c r="BS4" i="11"/>
  <c r="BO3" i="11"/>
  <c r="BL3" i="11"/>
  <c r="BX3" i="11" s="1"/>
  <c r="BQ4" i="11"/>
  <c r="BU4" i="11"/>
  <c r="BO4" i="11"/>
  <c r="BL4" i="11"/>
  <c r="BY4" i="11" s="1"/>
  <c r="CH457" i="11"/>
  <c r="CG455" i="11"/>
  <c r="CI459" i="11"/>
  <c r="CH459" i="11"/>
  <c r="CG458" i="11"/>
  <c r="CG459" i="11"/>
  <c r="CG457" i="11"/>
  <c r="CH458" i="11"/>
  <c r="CI458" i="11"/>
  <c r="CI457" i="11"/>
  <c r="CH460" i="11"/>
  <c r="CI460" i="11"/>
  <c r="CH455" i="11"/>
  <c r="CG460" i="11"/>
  <c r="CG456" i="11"/>
  <c r="BP3" i="11" l="1"/>
  <c r="BN4" i="11"/>
  <c r="BN3" i="11"/>
  <c r="BY3" i="11"/>
  <c r="BR3" i="11"/>
  <c r="BV3" i="11"/>
  <c r="BW3" i="11"/>
  <c r="BT3" i="11"/>
  <c r="BP4" i="11"/>
  <c r="BV4" i="11"/>
  <c r="BT4" i="11"/>
  <c r="BW4" i="11"/>
  <c r="BR4" i="11"/>
  <c r="BX4" i="11"/>
  <c r="M7" i="13" l="1"/>
  <c r="CG25" i="11"/>
  <c r="CG23" i="11"/>
  <c r="CG26" i="11"/>
  <c r="CG24" i="11"/>
  <c r="CG22" i="11"/>
  <c r="CG21" i="11"/>
  <c r="CP4" i="11" l="1"/>
  <c r="CP5" i="11"/>
  <c r="CP6" i="11"/>
  <c r="CP7" i="11"/>
  <c r="CP8" i="11"/>
  <c r="CP3" i="11"/>
  <c r="CJ6" i="11"/>
  <c r="CI231" i="11"/>
  <c r="CJ231" i="11" s="1"/>
  <c r="CI232" i="11"/>
  <c r="CI233" i="11"/>
  <c r="CI234" i="11"/>
  <c r="CI235" i="11"/>
  <c r="CI236" i="11"/>
  <c r="CI230" i="11"/>
  <c r="CE158" i="11"/>
  <c r="CF158" i="11" s="1"/>
  <c r="CE157" i="11"/>
  <c r="CF157" i="11" s="1"/>
  <c r="CE159" i="11"/>
  <c r="CF159" i="11" s="1"/>
  <c r="CH263" i="11"/>
  <c r="CG244" i="11"/>
  <c r="M32" i="21" l="1"/>
  <c r="M40" i="21"/>
  <c r="M48" i="21"/>
  <c r="M56" i="21"/>
  <c r="M64" i="21"/>
  <c r="F15" i="21"/>
  <c r="L15" i="21" s="1"/>
  <c r="M15" i="21" s="1"/>
  <c r="H64" i="21"/>
  <c r="G64" i="21"/>
  <c r="F64" i="21"/>
  <c r="L64" i="21" s="1"/>
  <c r="E64" i="21"/>
  <c r="D64" i="21"/>
  <c r="C64" i="21"/>
  <c r="H63" i="21"/>
  <c r="G63" i="21"/>
  <c r="F63" i="21"/>
  <c r="L63" i="21" s="1"/>
  <c r="M63" i="21" s="1"/>
  <c r="E63" i="21"/>
  <c r="D63" i="21"/>
  <c r="C63" i="21"/>
  <c r="H62" i="21"/>
  <c r="G62" i="21"/>
  <c r="F62" i="21"/>
  <c r="L62" i="21" s="1"/>
  <c r="M62" i="21" s="1"/>
  <c r="E62" i="21"/>
  <c r="D62" i="21"/>
  <c r="C62" i="21"/>
  <c r="H61" i="21"/>
  <c r="G61" i="21"/>
  <c r="F61" i="21"/>
  <c r="L61" i="21" s="1"/>
  <c r="M61" i="21" s="1"/>
  <c r="E61" i="21"/>
  <c r="D61" i="21"/>
  <c r="C61" i="21"/>
  <c r="H60" i="21"/>
  <c r="G60" i="21"/>
  <c r="F60" i="21"/>
  <c r="L60" i="21" s="1"/>
  <c r="M60" i="21" s="1"/>
  <c r="E60" i="21"/>
  <c r="D60" i="21"/>
  <c r="C60" i="21"/>
  <c r="L59" i="21"/>
  <c r="M59" i="21" s="1"/>
  <c r="H59" i="21"/>
  <c r="G59" i="21"/>
  <c r="F59" i="21"/>
  <c r="E59" i="21"/>
  <c r="D59" i="21"/>
  <c r="C59" i="21"/>
  <c r="H58" i="21"/>
  <c r="G58" i="21"/>
  <c r="F58" i="21"/>
  <c r="L58" i="21" s="1"/>
  <c r="M58" i="21" s="1"/>
  <c r="E58" i="21"/>
  <c r="D58" i="21"/>
  <c r="C58" i="21"/>
  <c r="H57" i="21"/>
  <c r="G57" i="21"/>
  <c r="F57" i="21"/>
  <c r="L57" i="21" s="1"/>
  <c r="M57" i="21" s="1"/>
  <c r="E57" i="21"/>
  <c r="D57" i="21"/>
  <c r="C57" i="21"/>
  <c r="H56" i="21"/>
  <c r="G56" i="21"/>
  <c r="F56" i="21"/>
  <c r="L56" i="21" s="1"/>
  <c r="E56" i="21"/>
  <c r="D56" i="21"/>
  <c r="C56" i="21"/>
  <c r="H55" i="21"/>
  <c r="G55" i="21"/>
  <c r="F55" i="21"/>
  <c r="L55" i="21" s="1"/>
  <c r="M55" i="21" s="1"/>
  <c r="E55" i="21"/>
  <c r="D55" i="21"/>
  <c r="C55" i="21"/>
  <c r="H54" i="21"/>
  <c r="G54" i="21"/>
  <c r="F54" i="21"/>
  <c r="L54" i="21" s="1"/>
  <c r="M54" i="21" s="1"/>
  <c r="E54" i="21"/>
  <c r="D54" i="21"/>
  <c r="C54" i="21"/>
  <c r="H53" i="21"/>
  <c r="G53" i="21"/>
  <c r="F53" i="21"/>
  <c r="L53" i="21" s="1"/>
  <c r="M53" i="21" s="1"/>
  <c r="E53" i="21"/>
  <c r="D53" i="21"/>
  <c r="C53" i="21"/>
  <c r="H52" i="21"/>
  <c r="G52" i="21"/>
  <c r="F52" i="21"/>
  <c r="L52" i="21" s="1"/>
  <c r="M52" i="21" s="1"/>
  <c r="E52" i="21"/>
  <c r="D52" i="21"/>
  <c r="C52" i="21"/>
  <c r="H51" i="21"/>
  <c r="G51" i="21"/>
  <c r="F51" i="21"/>
  <c r="L51" i="21" s="1"/>
  <c r="M51" i="21" s="1"/>
  <c r="E51" i="21"/>
  <c r="D51" i="21"/>
  <c r="C51" i="21"/>
  <c r="H50" i="21"/>
  <c r="G50" i="21"/>
  <c r="F50" i="21"/>
  <c r="L50" i="21" s="1"/>
  <c r="M50" i="21" s="1"/>
  <c r="E50" i="21"/>
  <c r="D50" i="21"/>
  <c r="C50" i="21"/>
  <c r="H49" i="21"/>
  <c r="G49" i="21"/>
  <c r="F49" i="21"/>
  <c r="L49" i="21" s="1"/>
  <c r="M49" i="21" s="1"/>
  <c r="E49" i="21"/>
  <c r="D49" i="21"/>
  <c r="C49" i="21"/>
  <c r="H48" i="21"/>
  <c r="G48" i="21"/>
  <c r="F48" i="21"/>
  <c r="L48" i="21" s="1"/>
  <c r="E48" i="21"/>
  <c r="D48" i="21"/>
  <c r="C48" i="21"/>
  <c r="H47" i="21"/>
  <c r="G47" i="21"/>
  <c r="F47" i="21"/>
  <c r="L47" i="21" s="1"/>
  <c r="M47" i="21" s="1"/>
  <c r="E47" i="21"/>
  <c r="D47" i="21"/>
  <c r="C47" i="21"/>
  <c r="H46" i="21"/>
  <c r="G46" i="21"/>
  <c r="F46" i="21"/>
  <c r="L46" i="21" s="1"/>
  <c r="M46" i="21" s="1"/>
  <c r="E46" i="21"/>
  <c r="D46" i="21"/>
  <c r="C46" i="21"/>
  <c r="H45" i="21"/>
  <c r="G45" i="21"/>
  <c r="F45" i="21"/>
  <c r="L45" i="21" s="1"/>
  <c r="M45" i="21" s="1"/>
  <c r="E45" i="21"/>
  <c r="D45" i="21"/>
  <c r="C45" i="21"/>
  <c r="H44" i="21"/>
  <c r="G44" i="21"/>
  <c r="F44" i="21"/>
  <c r="L44" i="21" s="1"/>
  <c r="M44" i="21" s="1"/>
  <c r="E44" i="21"/>
  <c r="D44" i="21"/>
  <c r="C44" i="21"/>
  <c r="H43" i="21"/>
  <c r="G43" i="21"/>
  <c r="F43" i="21"/>
  <c r="L43" i="21" s="1"/>
  <c r="M43" i="21" s="1"/>
  <c r="E43" i="21"/>
  <c r="D43" i="21"/>
  <c r="C43" i="21"/>
  <c r="H42" i="21"/>
  <c r="G42" i="21"/>
  <c r="F42" i="21"/>
  <c r="L42" i="21" s="1"/>
  <c r="M42" i="21" s="1"/>
  <c r="E42" i="21"/>
  <c r="D42" i="21"/>
  <c r="C42" i="21"/>
  <c r="H41" i="21"/>
  <c r="G41" i="21"/>
  <c r="F41" i="21"/>
  <c r="L41" i="21" s="1"/>
  <c r="M41" i="21" s="1"/>
  <c r="E41" i="21"/>
  <c r="D41" i="21"/>
  <c r="C41" i="21"/>
  <c r="H40" i="21"/>
  <c r="G40" i="21"/>
  <c r="F40" i="21"/>
  <c r="L40" i="21" s="1"/>
  <c r="E40" i="21"/>
  <c r="D40" i="21"/>
  <c r="C40" i="21"/>
  <c r="H39" i="21"/>
  <c r="G39" i="21"/>
  <c r="F39" i="21"/>
  <c r="L39" i="21" s="1"/>
  <c r="M39" i="21" s="1"/>
  <c r="E39" i="21"/>
  <c r="D39" i="21"/>
  <c r="C39" i="21"/>
  <c r="H38" i="21"/>
  <c r="G38" i="21"/>
  <c r="F38" i="21"/>
  <c r="L38" i="21" s="1"/>
  <c r="M38" i="21" s="1"/>
  <c r="E38" i="21"/>
  <c r="D38" i="21"/>
  <c r="C38" i="21"/>
  <c r="H37" i="21"/>
  <c r="G37" i="21"/>
  <c r="F37" i="21"/>
  <c r="L37" i="21" s="1"/>
  <c r="M37" i="21" s="1"/>
  <c r="E37" i="21"/>
  <c r="D37" i="21"/>
  <c r="C37" i="21"/>
  <c r="H36" i="21"/>
  <c r="G36" i="21"/>
  <c r="F36" i="21"/>
  <c r="L36" i="21" s="1"/>
  <c r="M36" i="21" s="1"/>
  <c r="E36" i="21"/>
  <c r="D36" i="21"/>
  <c r="C36" i="21"/>
  <c r="H35" i="21"/>
  <c r="G35" i="21"/>
  <c r="F35" i="21"/>
  <c r="L35" i="21" s="1"/>
  <c r="M35" i="21" s="1"/>
  <c r="E35" i="21"/>
  <c r="D35" i="21"/>
  <c r="C35" i="21"/>
  <c r="H34" i="21"/>
  <c r="G34" i="21"/>
  <c r="F34" i="21"/>
  <c r="L34" i="21" s="1"/>
  <c r="M34" i="21" s="1"/>
  <c r="E34" i="21"/>
  <c r="D34" i="21"/>
  <c r="C34" i="21"/>
  <c r="H33" i="21"/>
  <c r="G33" i="21"/>
  <c r="F33" i="21"/>
  <c r="L33" i="21" s="1"/>
  <c r="M33" i="21" s="1"/>
  <c r="E33" i="21"/>
  <c r="D33" i="21"/>
  <c r="C33" i="21"/>
  <c r="H32" i="21"/>
  <c r="G32" i="21"/>
  <c r="F32" i="21"/>
  <c r="L32" i="21" s="1"/>
  <c r="E32" i="21"/>
  <c r="D32" i="21"/>
  <c r="C32" i="21"/>
  <c r="H31" i="21"/>
  <c r="G31" i="21"/>
  <c r="F31" i="21"/>
  <c r="L31" i="21" s="1"/>
  <c r="M31" i="21" s="1"/>
  <c r="E31" i="21"/>
  <c r="D31" i="21"/>
  <c r="C31" i="21"/>
  <c r="H30" i="21"/>
  <c r="G30" i="21"/>
  <c r="F30" i="21"/>
  <c r="L30" i="21" s="1"/>
  <c r="M30" i="21" s="1"/>
  <c r="E30" i="21"/>
  <c r="D30" i="21"/>
  <c r="C30" i="21"/>
  <c r="H29" i="21"/>
  <c r="G29" i="21"/>
  <c r="F29" i="21"/>
  <c r="L29" i="21" s="1"/>
  <c r="M29" i="21" s="1"/>
  <c r="E29" i="21"/>
  <c r="D29" i="21"/>
  <c r="C29" i="21"/>
  <c r="H28" i="21"/>
  <c r="G28" i="21"/>
  <c r="F28" i="21"/>
  <c r="L28" i="21" s="1"/>
  <c r="M28" i="21" s="1"/>
  <c r="E28" i="21"/>
  <c r="D28" i="21"/>
  <c r="C28" i="21"/>
  <c r="H27" i="21"/>
  <c r="G27" i="21"/>
  <c r="F27" i="21"/>
  <c r="L27" i="21" s="1"/>
  <c r="M27" i="21" s="1"/>
  <c r="E27" i="21"/>
  <c r="D27" i="21"/>
  <c r="C27" i="21"/>
  <c r="H26" i="21"/>
  <c r="G26" i="21"/>
  <c r="F26" i="21"/>
  <c r="L26" i="21" s="1"/>
  <c r="M26" i="21" s="1"/>
  <c r="E26" i="21"/>
  <c r="D26" i="21"/>
  <c r="C26" i="21"/>
  <c r="H25" i="21"/>
  <c r="G25" i="21"/>
  <c r="F25" i="21"/>
  <c r="L25" i="21" s="1"/>
  <c r="M25" i="21" s="1"/>
  <c r="E25" i="21"/>
  <c r="D25" i="21"/>
  <c r="C25" i="21"/>
  <c r="H24" i="21"/>
  <c r="G24" i="21"/>
  <c r="F24" i="21"/>
  <c r="L24" i="21" s="1"/>
  <c r="M24" i="21" s="1"/>
  <c r="E24" i="21"/>
  <c r="D24" i="21"/>
  <c r="C24" i="21"/>
  <c r="H23" i="21"/>
  <c r="G23" i="21"/>
  <c r="F23" i="21"/>
  <c r="L23" i="21" s="1"/>
  <c r="M23" i="21" s="1"/>
  <c r="E23" i="21"/>
  <c r="D23" i="21"/>
  <c r="C23" i="21"/>
  <c r="H22" i="21"/>
  <c r="G22" i="21"/>
  <c r="F22" i="21"/>
  <c r="L22" i="21" s="1"/>
  <c r="M22" i="21" s="1"/>
  <c r="E22" i="21"/>
  <c r="D22" i="21"/>
  <c r="C22" i="21"/>
  <c r="H21" i="21"/>
  <c r="G21" i="21"/>
  <c r="F21" i="21"/>
  <c r="L21" i="21" s="1"/>
  <c r="M21" i="21" s="1"/>
  <c r="E21" i="21"/>
  <c r="D21" i="21"/>
  <c r="C21" i="21"/>
  <c r="H20" i="21"/>
  <c r="G20" i="21"/>
  <c r="F20" i="21"/>
  <c r="L20" i="21" s="1"/>
  <c r="M20" i="21" s="1"/>
  <c r="E20" i="21"/>
  <c r="D20" i="21"/>
  <c r="C20" i="21"/>
  <c r="H19" i="21"/>
  <c r="G19" i="21"/>
  <c r="F19" i="21"/>
  <c r="L19" i="21" s="1"/>
  <c r="M19" i="21" s="1"/>
  <c r="E19" i="21"/>
  <c r="D19" i="21"/>
  <c r="C19" i="21"/>
  <c r="H18" i="21"/>
  <c r="G18" i="21"/>
  <c r="F18" i="21"/>
  <c r="L18" i="21" s="1"/>
  <c r="M18" i="21" s="1"/>
  <c r="E18" i="21"/>
  <c r="D18" i="21"/>
  <c r="C18" i="21"/>
  <c r="H17" i="21"/>
  <c r="G17" i="21"/>
  <c r="F17" i="21"/>
  <c r="L17" i="21" s="1"/>
  <c r="M17" i="21" s="1"/>
  <c r="E17" i="21"/>
  <c r="D17" i="21"/>
  <c r="C17" i="21"/>
  <c r="H16" i="21"/>
  <c r="G16" i="21"/>
  <c r="F16" i="21"/>
  <c r="L16" i="21" s="1"/>
  <c r="M16" i="21" s="1"/>
  <c r="E16" i="21"/>
  <c r="D16" i="21"/>
  <c r="C16" i="21"/>
  <c r="H15" i="21"/>
  <c r="G15" i="21"/>
  <c r="E15" i="21"/>
  <c r="D15" i="21"/>
  <c r="C15" i="21"/>
  <c r="L14" i="21"/>
  <c r="M14" i="21" s="1"/>
  <c r="L13" i="21"/>
  <c r="M13" i="21" s="1"/>
  <c r="L12" i="21"/>
  <c r="M12" i="21" s="1"/>
  <c r="C12" i="21"/>
  <c r="B12" i="21"/>
  <c r="CG157" i="11"/>
  <c r="CG158" i="11"/>
  <c r="CG159" i="11"/>
  <c r="CC192" i="11" l="1"/>
  <c r="CB192" i="11"/>
  <c r="I8" i="7" l="1"/>
  <c r="J8" i="7"/>
  <c r="CF431" i="11"/>
  <c r="CF451" i="11" s="1"/>
  <c r="CF430" i="11"/>
  <c r="CF450" i="11" s="1"/>
  <c r="CF429" i="11"/>
  <c r="CF449" i="11" s="1"/>
  <c r="CF428" i="11"/>
  <c r="CF448" i="11" s="1"/>
  <c r="CF427" i="11"/>
  <c r="CF447" i="11" s="1"/>
  <c r="CF426" i="11"/>
  <c r="CF446" i="11" s="1"/>
  <c r="CF425" i="11"/>
  <c r="CF445" i="11" s="1"/>
  <c r="CF424" i="11"/>
  <c r="CF444" i="11" s="1"/>
  <c r="CF423" i="11"/>
  <c r="CF443" i="11" s="1"/>
  <c r="CF422" i="11"/>
  <c r="CF442" i="11" s="1"/>
  <c r="CF421" i="11"/>
  <c r="CF441" i="11" s="1"/>
  <c r="CF420" i="11"/>
  <c r="CF440" i="11" s="1"/>
  <c r="CF419" i="11"/>
  <c r="CF439" i="11" s="1"/>
  <c r="CF418" i="11"/>
  <c r="CF438" i="11" s="1"/>
  <c r="CF417" i="11"/>
  <c r="CF437" i="11" s="1"/>
  <c r="CF416" i="11"/>
  <c r="CF436" i="11" s="1"/>
  <c r="CF415" i="11"/>
  <c r="CF435" i="11" s="1"/>
  <c r="CE415" i="11"/>
  <c r="CE435" i="11" s="1"/>
  <c r="CG266" i="11"/>
  <c r="CF381" i="11"/>
  <c r="CI435" i="11"/>
  <c r="CG280" i="11"/>
  <c r="CF334" i="11"/>
  <c r="CG256" i="11"/>
  <c r="CH270" i="11"/>
  <c r="CG262" i="11"/>
  <c r="CG243" i="11"/>
  <c r="CG257" i="11"/>
  <c r="CF377" i="11"/>
  <c r="CI271" i="11"/>
  <c r="CI448" i="11"/>
  <c r="CI280" i="11"/>
  <c r="CG227" i="11"/>
  <c r="CF378" i="11"/>
  <c r="CG267" i="11"/>
  <c r="CG274" i="11"/>
  <c r="CH273" i="11"/>
  <c r="CG226" i="11"/>
  <c r="CG247" i="11"/>
  <c r="CH269" i="11"/>
  <c r="CG275" i="11"/>
  <c r="CH271" i="11"/>
  <c r="CF386" i="11"/>
  <c r="CH443" i="11"/>
  <c r="CG246" i="11"/>
  <c r="CH333" i="11"/>
  <c r="CH275" i="11"/>
  <c r="CG254" i="11"/>
  <c r="CG279" i="11"/>
  <c r="CG436" i="11"/>
  <c r="CI265" i="11"/>
  <c r="CG225" i="11"/>
  <c r="CH447" i="11"/>
  <c r="CG241" i="11"/>
  <c r="CI277" i="11"/>
  <c r="CF400" i="11"/>
  <c r="CF407" i="11"/>
  <c r="CH280" i="11"/>
  <c r="CG238" i="11"/>
  <c r="CG334" i="11"/>
  <c r="CI263" i="11"/>
  <c r="CG237" i="11"/>
  <c r="CG451" i="11"/>
  <c r="CI336" i="11"/>
  <c r="CG272" i="11"/>
  <c r="CI272" i="11"/>
  <c r="CG240" i="11"/>
  <c r="CI335" i="11"/>
  <c r="CF396" i="11"/>
  <c r="CF410" i="11"/>
  <c r="CG265" i="11"/>
  <c r="CI273" i="11"/>
  <c r="CG221" i="11"/>
  <c r="CG270" i="11"/>
  <c r="CG332" i="11"/>
  <c r="CF399" i="11"/>
  <c r="CI270" i="11"/>
  <c r="CF380" i="11"/>
  <c r="CG228" i="11"/>
  <c r="CF335" i="11"/>
  <c r="CG223" i="11"/>
  <c r="CF333" i="11"/>
  <c r="CG269" i="11"/>
  <c r="CI279" i="11"/>
  <c r="CH266" i="11"/>
  <c r="CG273" i="11"/>
  <c r="CI267" i="11"/>
  <c r="CF397" i="11"/>
  <c r="CG232" i="11"/>
  <c r="CG224" i="11"/>
  <c r="CG271" i="11"/>
  <c r="CF398" i="11"/>
  <c r="CH268" i="11"/>
  <c r="CF390" i="11"/>
  <c r="CH437" i="11"/>
  <c r="CH442" i="11"/>
  <c r="CI333" i="11"/>
  <c r="CH336" i="11"/>
  <c r="CI274" i="11"/>
  <c r="CH335" i="11"/>
  <c r="CI332" i="11"/>
  <c r="CG231" i="11"/>
  <c r="CG235" i="11"/>
  <c r="CG450" i="11"/>
  <c r="CG437" i="11"/>
  <c r="CI436" i="11"/>
  <c r="CI269" i="11"/>
  <c r="CH277" i="11"/>
  <c r="CG252" i="11"/>
  <c r="CI276" i="11"/>
  <c r="CH264" i="11"/>
  <c r="CI451" i="11"/>
  <c r="CG234" i="11"/>
  <c r="CG445" i="11"/>
  <c r="CG233" i="11"/>
  <c r="CG239" i="11"/>
  <c r="CF388" i="11"/>
  <c r="CG333" i="11"/>
  <c r="CF379" i="11"/>
  <c r="CH435" i="11"/>
  <c r="CG251" i="11"/>
  <c r="CF406" i="11"/>
  <c r="CF409" i="11"/>
  <c r="CH448" i="11"/>
  <c r="CG253" i="11"/>
  <c r="CG242" i="11"/>
  <c r="CG268" i="11"/>
  <c r="CG263" i="11"/>
  <c r="CF332" i="11"/>
  <c r="CI262" i="11"/>
  <c r="CG250" i="11"/>
  <c r="CG335" i="11"/>
  <c r="CG435" i="11"/>
  <c r="CH451" i="11"/>
  <c r="CI266" i="11"/>
  <c r="CF336" i="11"/>
  <c r="CF408" i="11"/>
  <c r="CF389" i="11"/>
  <c r="CG443" i="11"/>
  <c r="CH332" i="11"/>
  <c r="CF405" i="11"/>
  <c r="CF395" i="11"/>
  <c r="CG229" i="11"/>
  <c r="CG276" i="11"/>
  <c r="CI275" i="11"/>
  <c r="CI437" i="11"/>
  <c r="CG230" i="11"/>
  <c r="CG448" i="11"/>
  <c r="CH276" i="11"/>
  <c r="CG249" i="11"/>
  <c r="CI443" i="11"/>
  <c r="CH272" i="11"/>
  <c r="CF387" i="11"/>
  <c r="CH278" i="11"/>
  <c r="CH265" i="11"/>
  <c r="CG442" i="11"/>
  <c r="CI447" i="11"/>
  <c r="CH449" i="11"/>
  <c r="CI450" i="11"/>
  <c r="CJ224" i="11" l="1"/>
  <c r="CJ230" i="11"/>
  <c r="CJ232" i="11"/>
  <c r="CJ234" i="11"/>
  <c r="CJ222" i="11"/>
  <c r="CJ225" i="11"/>
  <c r="CA192" i="11"/>
  <c r="CE156" i="11"/>
  <c r="CF156" i="11" s="1"/>
  <c r="CH450" i="11"/>
  <c r="CG264" i="11"/>
  <c r="CI334" i="11"/>
  <c r="CH436" i="11"/>
  <c r="CH334" i="11"/>
  <c r="CG446" i="11"/>
  <c r="CI278" i="11"/>
  <c r="CI444" i="11"/>
  <c r="CI441" i="11"/>
  <c r="CI442" i="11"/>
  <c r="CH262" i="11"/>
  <c r="CI445" i="11"/>
  <c r="CI264" i="11"/>
  <c r="CH279" i="11"/>
  <c r="CH439" i="11"/>
  <c r="CH423" i="11"/>
  <c r="CH440" i="11"/>
  <c r="CH438" i="11"/>
  <c r="CH267" i="11"/>
  <c r="CH446" i="11"/>
  <c r="CG441" i="11"/>
  <c r="CG447" i="11"/>
  <c r="CI439" i="11"/>
  <c r="CI446" i="11"/>
  <c r="CI268" i="11"/>
  <c r="CG278" i="11"/>
  <c r="CG236" i="11"/>
  <c r="CG222" i="11"/>
  <c r="CH426" i="11"/>
  <c r="CH444" i="11"/>
  <c r="CG449" i="11"/>
  <c r="CH441" i="11"/>
  <c r="CH421" i="11"/>
  <c r="CG245" i="11"/>
  <c r="CG440" i="11"/>
  <c r="CG255" i="11"/>
  <c r="CG248" i="11"/>
  <c r="CI440" i="11"/>
  <c r="CI438" i="11"/>
  <c r="CG336" i="11"/>
  <c r="CG438" i="11"/>
  <c r="CH445" i="11"/>
  <c r="CH274" i="11"/>
  <c r="CI449" i="11"/>
  <c r="CG439" i="11"/>
  <c r="CG277" i="11"/>
  <c r="CG444" i="11"/>
  <c r="CJ226" i="11" l="1"/>
  <c r="CJ221" i="11"/>
  <c r="CJ235" i="11"/>
  <c r="CJ223" i="11"/>
  <c r="CJ236" i="11"/>
  <c r="CJ233" i="11"/>
  <c r="CJ227" i="11"/>
  <c r="CJ237" i="11"/>
  <c r="H8" i="7"/>
  <c r="CL192" i="11"/>
  <c r="CK192" i="11"/>
  <c r="I17" i="7" s="1"/>
  <c r="CD192" i="11"/>
  <c r="CE192" i="11"/>
  <c r="CG192" i="11"/>
  <c r="CF192" i="11"/>
  <c r="CH192" i="11"/>
  <c r="CN192" i="11"/>
  <c r="CM192" i="11"/>
  <c r="CJ192" i="11"/>
  <c r="CI192" i="11"/>
  <c r="CG11" i="11"/>
  <c r="CH428" i="11"/>
  <c r="CG44" i="11"/>
  <c r="CH214" i="11"/>
  <c r="CI201" i="11"/>
  <c r="CG31" i="11"/>
  <c r="CH195" i="11"/>
  <c r="CG85" i="11"/>
  <c r="CG93" i="11"/>
  <c r="CG13" i="11"/>
  <c r="CG50" i="11"/>
  <c r="CG127" i="11"/>
  <c r="CI205" i="11"/>
  <c r="CI200" i="11"/>
  <c r="CI208" i="11"/>
  <c r="CF146" i="11"/>
  <c r="CG47" i="11"/>
  <c r="CG418" i="11"/>
  <c r="CH210" i="11"/>
  <c r="CG7" i="11"/>
  <c r="CG111" i="11"/>
  <c r="CH427" i="11"/>
  <c r="CH205" i="11"/>
  <c r="CG101" i="11"/>
  <c r="CG417" i="11"/>
  <c r="CG58" i="11"/>
  <c r="CF144" i="11"/>
  <c r="CG35" i="11"/>
  <c r="CG83" i="11"/>
  <c r="CG78" i="11"/>
  <c r="CG108" i="11"/>
  <c r="CG68" i="11"/>
  <c r="CH209" i="11"/>
  <c r="CH216" i="11"/>
  <c r="CH206" i="11"/>
  <c r="CH212" i="11"/>
  <c r="CG128" i="11"/>
  <c r="CG75" i="11"/>
  <c r="CG423" i="11"/>
  <c r="CG49" i="11"/>
  <c r="CH415" i="11"/>
  <c r="CH417" i="11"/>
  <c r="CG120" i="11"/>
  <c r="CG8" i="11"/>
  <c r="CH217" i="11"/>
  <c r="CG116" i="11"/>
  <c r="CH200" i="11"/>
  <c r="CG109" i="11"/>
  <c r="CH199" i="11"/>
  <c r="CH429" i="11"/>
  <c r="CG53" i="11"/>
  <c r="CG17" i="11"/>
  <c r="CG117" i="11"/>
  <c r="CG126" i="11"/>
  <c r="CG86" i="11"/>
  <c r="CH422" i="11"/>
  <c r="CG55" i="11"/>
  <c r="CI209" i="11"/>
  <c r="CG431" i="11"/>
  <c r="CG38" i="11"/>
  <c r="CG45" i="11"/>
  <c r="CG20" i="11"/>
  <c r="CG96" i="11"/>
  <c r="CG79" i="11"/>
  <c r="CF145" i="11"/>
  <c r="CG122" i="11"/>
  <c r="CH207" i="11"/>
  <c r="CG76" i="11"/>
  <c r="CF138" i="11"/>
  <c r="CG10" i="11"/>
  <c r="CG77" i="11"/>
  <c r="CG72" i="11"/>
  <c r="CG71" i="11"/>
  <c r="CG107" i="11"/>
  <c r="CG74" i="11"/>
  <c r="CG426" i="11"/>
  <c r="CG33" i="11"/>
  <c r="CG427" i="11"/>
  <c r="CG415" i="11"/>
  <c r="CG97" i="11"/>
  <c r="CG129" i="11"/>
  <c r="CG124" i="11"/>
  <c r="CG84" i="11"/>
  <c r="CG60" i="11"/>
  <c r="CI197" i="11"/>
  <c r="CF142" i="11"/>
  <c r="CI215" i="11"/>
  <c r="CF151" i="11"/>
  <c r="CG416" i="11"/>
  <c r="CH213" i="11"/>
  <c r="CG34" i="11"/>
  <c r="CF133" i="11"/>
  <c r="CI202" i="11"/>
  <c r="CG48" i="11"/>
  <c r="CI211" i="11"/>
  <c r="CF134" i="11"/>
  <c r="CG125" i="11"/>
  <c r="CG119" i="11"/>
  <c r="CG43" i="11"/>
  <c r="CG80" i="11"/>
  <c r="CH198" i="11"/>
  <c r="CG110" i="11"/>
  <c r="CG113" i="11"/>
  <c r="CG430" i="11"/>
  <c r="CG46" i="11"/>
  <c r="CH215" i="11"/>
  <c r="CI216" i="11"/>
  <c r="CG130" i="11"/>
  <c r="CI214" i="11"/>
  <c r="CF137" i="11"/>
  <c r="CF148" i="11"/>
  <c r="CG64" i="11"/>
  <c r="CG62" i="11"/>
  <c r="CG95" i="11"/>
  <c r="CG428" i="11"/>
  <c r="CI204" i="11"/>
  <c r="CI203" i="11"/>
  <c r="CH201" i="11"/>
  <c r="CG156" i="11"/>
  <c r="CG106" i="11"/>
  <c r="CG123" i="11"/>
  <c r="CG15" i="11"/>
  <c r="CI198" i="11"/>
  <c r="CG40" i="11"/>
  <c r="CG92" i="11"/>
  <c r="CI196" i="11"/>
  <c r="CH208" i="11"/>
  <c r="CG18" i="11"/>
  <c r="CG90" i="11"/>
  <c r="CH425" i="11"/>
  <c r="CI210" i="11"/>
  <c r="CI217" i="11"/>
  <c r="CG73" i="11"/>
  <c r="CG104" i="11"/>
  <c r="CF149" i="11"/>
  <c r="CG121" i="11"/>
  <c r="CG63" i="11"/>
  <c r="CH430" i="11"/>
  <c r="CI206" i="11"/>
  <c r="CG14" i="11"/>
  <c r="CF150" i="11"/>
  <c r="CG112" i="11"/>
  <c r="CG98" i="11"/>
  <c r="CG100" i="11"/>
  <c r="CG69" i="11"/>
  <c r="CG88" i="11"/>
  <c r="CG16" i="11"/>
  <c r="CG99" i="11"/>
  <c r="CG5" i="11"/>
  <c r="CH211" i="11"/>
  <c r="CG42" i="11"/>
  <c r="CH197" i="11"/>
  <c r="CH202" i="11"/>
  <c r="CG61" i="11"/>
  <c r="CG424" i="11"/>
  <c r="CG422" i="11"/>
  <c r="CG81" i="11"/>
  <c r="CH218" i="11"/>
  <c r="CG37" i="11"/>
  <c r="CH424" i="11"/>
  <c r="CH204" i="11"/>
  <c r="CI207" i="11"/>
  <c r="CH419" i="11"/>
  <c r="CI213" i="11"/>
  <c r="CI218" i="11"/>
  <c r="CG57" i="11"/>
  <c r="CG59" i="11"/>
  <c r="CF153" i="11"/>
  <c r="CG105" i="11"/>
  <c r="CG3" i="11"/>
  <c r="CG6" i="11"/>
  <c r="CI212" i="11"/>
  <c r="CG114" i="11"/>
  <c r="CG12" i="11"/>
  <c r="CH416" i="11"/>
  <c r="CG429" i="11"/>
  <c r="CF136" i="11"/>
  <c r="CG56" i="11"/>
  <c r="CG54" i="11"/>
  <c r="CH420" i="11"/>
  <c r="CF143" i="11"/>
  <c r="CG9" i="11"/>
  <c r="CF140" i="11"/>
  <c r="CG19" i="11"/>
  <c r="CG103" i="11"/>
  <c r="CG89" i="11"/>
  <c r="CG51" i="11"/>
  <c r="CG30" i="11"/>
  <c r="CG425" i="11"/>
  <c r="CG32" i="11"/>
  <c r="CF141" i="11"/>
  <c r="CH196" i="11"/>
  <c r="CG82" i="11"/>
  <c r="CG41" i="11"/>
  <c r="CF135" i="11"/>
  <c r="CF152" i="11"/>
  <c r="CG94" i="11"/>
  <c r="CF139" i="11"/>
  <c r="CG118" i="11"/>
  <c r="CG102" i="11"/>
  <c r="CI199" i="11"/>
  <c r="CI195" i="11"/>
  <c r="CH418" i="11"/>
  <c r="CG52" i="11"/>
  <c r="CG87" i="11"/>
  <c r="CH431" i="11"/>
  <c r="CF147" i="11"/>
  <c r="CH203" i="11"/>
  <c r="CG115" i="11"/>
  <c r="CG419" i="11"/>
  <c r="CG421" i="11"/>
  <c r="CG4" i="11"/>
  <c r="CG420" i="11"/>
  <c r="CG91" i="11"/>
  <c r="CG39" i="11"/>
  <c r="CG70" i="11"/>
  <c r="CG29" i="11"/>
  <c r="CG67" i="11"/>
  <c r="CG36" i="11"/>
  <c r="CN8" i="11" l="1"/>
  <c r="CN4" i="11"/>
  <c r="CN5" i="11"/>
  <c r="CN3" i="11"/>
  <c r="CN6" i="11"/>
  <c r="CN7" i="11"/>
  <c r="CM8" i="11"/>
  <c r="CJ14" i="11"/>
  <c r="CO8" i="11"/>
  <c r="CM4" i="11"/>
  <c r="CJ10" i="11"/>
  <c r="CJ11" i="11"/>
  <c r="CM5" i="11"/>
  <c r="CJ12" i="11"/>
  <c r="CM6" i="11"/>
  <c r="CJ4" i="11"/>
  <c r="CO7" i="11"/>
  <c r="CO5" i="11"/>
  <c r="CO6" i="11"/>
  <c r="CJ3" i="11"/>
  <c r="CM3" i="11"/>
  <c r="CJ9" i="11"/>
  <c r="CO4" i="11"/>
  <c r="CM7" i="11"/>
  <c r="CJ13" i="11"/>
  <c r="CO3" i="11"/>
  <c r="CJ5" i="11"/>
  <c r="G24" i="7"/>
  <c r="I13" i="7"/>
  <c r="G13" i="7" s="1"/>
  <c r="I24" i="7"/>
  <c r="I15" i="7"/>
  <c r="G15" i="7" s="1"/>
  <c r="G17" i="7"/>
  <c r="G21" i="7"/>
  <c r="G19" i="7"/>
  <c r="I21" i="7"/>
  <c r="I11" i="7"/>
  <c r="G11" i="7" s="1"/>
  <c r="CE196" i="11" l="1"/>
  <c r="CF196" i="11"/>
  <c r="CF197" i="11" s="1"/>
  <c r="CE282" i="11"/>
  <c r="CE283" i="11"/>
  <c r="CF283" i="11"/>
  <c r="CE284" i="11"/>
  <c r="CF284" i="11"/>
  <c r="CE285" i="11"/>
  <c r="CF285" i="11"/>
  <c r="CE286" i="11"/>
  <c r="CF286" i="11"/>
  <c r="CE287" i="11"/>
  <c r="CF287" i="11"/>
  <c r="CE288" i="11"/>
  <c r="CF288" i="11"/>
  <c r="CE289" i="11"/>
  <c r="CF289" i="11"/>
  <c r="CE290" i="11"/>
  <c r="CF290" i="11"/>
  <c r="CE291" i="11"/>
  <c r="CF291" i="11"/>
  <c r="CE292" i="11"/>
  <c r="CF292" i="11"/>
  <c r="CE293" i="11"/>
  <c r="CF293" i="11"/>
  <c r="CE294" i="11"/>
  <c r="CF294" i="11"/>
  <c r="CE295" i="11"/>
  <c r="CF295" i="11"/>
  <c r="CE296" i="11"/>
  <c r="CF296" i="11"/>
  <c r="CE297" i="11"/>
  <c r="CF297" i="11"/>
  <c r="CE298" i="11"/>
  <c r="CF298" i="11"/>
  <c r="CE299" i="11"/>
  <c r="CF299" i="11"/>
  <c r="CE300" i="11"/>
  <c r="CF300" i="11"/>
  <c r="CE301" i="11"/>
  <c r="CF301" i="11"/>
  <c r="CE306" i="11"/>
  <c r="CE307" i="11"/>
  <c r="CF307" i="11"/>
  <c r="CE308" i="11"/>
  <c r="CF308" i="11"/>
  <c r="CE309" i="11"/>
  <c r="CF309" i="11"/>
  <c r="CE310" i="11"/>
  <c r="CF310" i="11"/>
  <c r="CE311" i="11"/>
  <c r="CF311" i="11"/>
  <c r="CE312" i="11"/>
  <c r="CF312" i="11"/>
  <c r="CE313" i="11"/>
  <c r="CF313" i="11"/>
  <c r="CE314" i="11"/>
  <c r="CF314" i="11"/>
  <c r="CE315" i="11"/>
  <c r="CF315" i="11"/>
  <c r="CE316" i="11"/>
  <c r="CF316" i="11"/>
  <c r="CE317" i="11"/>
  <c r="CF317" i="11"/>
  <c r="CE318" i="11"/>
  <c r="CF318" i="11"/>
  <c r="CE319" i="11"/>
  <c r="CF319" i="11"/>
  <c r="CE320" i="11"/>
  <c r="CF320" i="11"/>
  <c r="CE321" i="11"/>
  <c r="CF321" i="11"/>
  <c r="CE322" i="11"/>
  <c r="CF322" i="11"/>
  <c r="CE323" i="11"/>
  <c r="CF323" i="11"/>
  <c r="CE324" i="11"/>
  <c r="CF324" i="11"/>
  <c r="CE325" i="11"/>
  <c r="CF325" i="11"/>
  <c r="CH294" i="11"/>
  <c r="CG293" i="11"/>
  <c r="CH288" i="11"/>
  <c r="CI321" i="11"/>
  <c r="CH283" i="11"/>
  <c r="CH292" i="11"/>
  <c r="CG285" i="11"/>
  <c r="CH284" i="11"/>
  <c r="CH299" i="11"/>
  <c r="CG300" i="11"/>
  <c r="CG295" i="11"/>
  <c r="CH300" i="11"/>
  <c r="CG312" i="11"/>
  <c r="CG307" i="11"/>
  <c r="CI311" i="11"/>
  <c r="CI315" i="11"/>
  <c r="CG301" i="11"/>
  <c r="CI310" i="11"/>
  <c r="CH298" i="11"/>
  <c r="CG288" i="11"/>
  <c r="CH289" i="11"/>
  <c r="CG318" i="11"/>
  <c r="CH290" i="11"/>
  <c r="CH307" i="11" l="1"/>
  <c r="CI290" i="11"/>
  <c r="CI284" i="11"/>
  <c r="CI289" i="11"/>
  <c r="CI283" i="11"/>
  <c r="CH318" i="11"/>
  <c r="CH312" i="11"/>
  <c r="CI300" i="11"/>
  <c r="CI299" i="11"/>
  <c r="CI294" i="11"/>
  <c r="CI298" i="11"/>
  <c r="CI292" i="11"/>
  <c r="CF198" i="11"/>
  <c r="CE198" i="11"/>
  <c r="CE197" i="11"/>
  <c r="CE416" i="11"/>
  <c r="CE436" i="11" s="1"/>
  <c r="CI318" i="11"/>
  <c r="CG321" i="11"/>
  <c r="CG294" i="11"/>
  <c r="CI312" i="11"/>
  <c r="CG289" i="11"/>
  <c r="CG319" i="11"/>
  <c r="CG284" i="11"/>
  <c r="CG308" i="11"/>
  <c r="CH301" i="11"/>
  <c r="CH296" i="11"/>
  <c r="CH286" i="11"/>
  <c r="CH285" i="11"/>
  <c r="CG292" i="11"/>
  <c r="CG320" i="11"/>
  <c r="CG314" i="11"/>
  <c r="CG310" i="11"/>
  <c r="CG323" i="11"/>
  <c r="CH295" i="11"/>
  <c r="CI314" i="11"/>
  <c r="CG297" i="11"/>
  <c r="CG317" i="11"/>
  <c r="CI313" i="11"/>
  <c r="CG316" i="11"/>
  <c r="CG315" i="11"/>
  <c r="CI307" i="11"/>
  <c r="CG322" i="11"/>
  <c r="CG291" i="11"/>
  <c r="CI323" i="11"/>
  <c r="CG324" i="11"/>
  <c r="CG309" i="11"/>
  <c r="CG286" i="11"/>
  <c r="CG299" i="11"/>
  <c r="CI322" i="11"/>
  <c r="CH297" i="11"/>
  <c r="CG311" i="11"/>
  <c r="CI325" i="11"/>
  <c r="CG325" i="11"/>
  <c r="CI319" i="11"/>
  <c r="CH287" i="11"/>
  <c r="CI317" i="11"/>
  <c r="CG313" i="11"/>
  <c r="CG290" i="11"/>
  <c r="CH291" i="11"/>
  <c r="CI309" i="11"/>
  <c r="CG298" i="11"/>
  <c r="CG287" i="11"/>
  <c r="CH293" i="11"/>
  <c r="CG283" i="11"/>
  <c r="CI296" i="11" l="1"/>
  <c r="CI286" i="11"/>
  <c r="CH317" i="11"/>
  <c r="CH324" i="11"/>
  <c r="CI285" i="11"/>
  <c r="CI288" i="11"/>
  <c r="CI293" i="11"/>
  <c r="CI301" i="11"/>
  <c r="CH321" i="11"/>
  <c r="CI295" i="11"/>
  <c r="CH315" i="11"/>
  <c r="CH308" i="11"/>
  <c r="CH311" i="11"/>
  <c r="CH320" i="11"/>
  <c r="CI297" i="11"/>
  <c r="CH316" i="11"/>
  <c r="CH309" i="11"/>
  <c r="CI291" i="11"/>
  <c r="CI287" i="11"/>
  <c r="CH323" i="11"/>
  <c r="CH325" i="11"/>
  <c r="CH310" i="11"/>
  <c r="CH313" i="11"/>
  <c r="CI320" i="11"/>
  <c r="CG296" i="11"/>
  <c r="CI308" i="11"/>
  <c r="CI316" i="11"/>
  <c r="CI324" i="11"/>
  <c r="CH322" i="11" l="1"/>
  <c r="CH314" i="11"/>
  <c r="CH319" i="11"/>
  <c r="CE199" i="11"/>
  <c r="CF199" i="11"/>
  <c r="CE417" i="11"/>
  <c r="CE437" i="11" s="1"/>
  <c r="CE200" i="11" l="1"/>
  <c r="CF200" i="11"/>
  <c r="CE418" i="11"/>
  <c r="CE438" i="11" s="1"/>
  <c r="CE201" i="11" l="1"/>
  <c r="CF201" i="11"/>
  <c r="CE419" i="11"/>
  <c r="CE439" i="11" s="1"/>
  <c r="CE202" i="11" l="1"/>
  <c r="CF202" i="11"/>
  <c r="CE420" i="11"/>
  <c r="CE440" i="11" s="1"/>
  <c r="CF203" i="11" l="1"/>
  <c r="CE203" i="11"/>
  <c r="CE421" i="11"/>
  <c r="CE441" i="11" s="1"/>
  <c r="CF204" i="11" l="1"/>
  <c r="CE204" i="11"/>
  <c r="CE422" i="11"/>
  <c r="CE442" i="11" s="1"/>
  <c r="CE205" i="11" l="1"/>
  <c r="CF205" i="11"/>
  <c r="CE423" i="11"/>
  <c r="CE443" i="11" s="1"/>
  <c r="CE206" i="11" l="1"/>
  <c r="CF206" i="11"/>
  <c r="CE424" i="11"/>
  <c r="CE444" i="11" s="1"/>
  <c r="CE207" i="11" l="1"/>
  <c r="CF207" i="11"/>
  <c r="CE425" i="11"/>
  <c r="CE445" i="11" s="1"/>
  <c r="CE208" i="11" l="1"/>
  <c r="CF208" i="11"/>
  <c r="CE426" i="11"/>
  <c r="CE446" i="11" s="1"/>
  <c r="CF209" i="11" l="1"/>
  <c r="CE209" i="11"/>
  <c r="CE427" i="11"/>
  <c r="CE447" i="11" s="1"/>
  <c r="CF210" i="11" l="1"/>
  <c r="CE210" i="11"/>
  <c r="CE428" i="11"/>
  <c r="CE448" i="11" s="1"/>
  <c r="CE211" i="11" l="1"/>
  <c r="CF211" i="11"/>
  <c r="CE212" i="11" l="1"/>
  <c r="CF212" i="11"/>
  <c r="CE213" i="11" l="1"/>
  <c r="CF213" i="11"/>
  <c r="CE429" i="11"/>
  <c r="CE449" i="11" s="1"/>
  <c r="CE214" i="11" l="1"/>
  <c r="CF214" i="11"/>
  <c r="CE430" i="11"/>
  <c r="CE450" i="11" s="1"/>
  <c r="CF215" i="11" l="1"/>
  <c r="CE215" i="11"/>
  <c r="CE431" i="11"/>
  <c r="CE451" i="11" s="1"/>
  <c r="CE216" i="11" l="1"/>
  <c r="CF216" i="11"/>
  <c r="CE217" i="11" l="1"/>
  <c r="CF217" i="11"/>
  <c r="CE218" i="11" l="1"/>
  <c r="CF218" i="11"/>
  <c r="CJ266" i="11" l="1"/>
  <c r="CJ72" i="11"/>
  <c r="CJ78" i="11"/>
  <c r="CJ32" i="11"/>
  <c r="CJ68" i="11"/>
  <c r="CJ278" i="11"/>
  <c r="CJ74" i="11"/>
  <c r="CJ264" i="11"/>
  <c r="CH304" i="11"/>
  <c r="CG304" i="11"/>
  <c r="CJ277" i="11"/>
  <c r="CJ274" i="11"/>
  <c r="CJ262" i="11"/>
  <c r="CJ269" i="11"/>
  <c r="CJ31" i="11"/>
  <c r="CJ70" i="11"/>
  <c r="CJ273" i="11"/>
  <c r="CJ267" i="11"/>
  <c r="CJ34" i="11"/>
  <c r="CJ30" i="11"/>
  <c r="CG328" i="11"/>
  <c r="CJ71" i="11"/>
  <c r="CJ272" i="11"/>
  <c r="CJ271" i="11"/>
  <c r="CJ40" i="11"/>
  <c r="CJ41" i="11"/>
  <c r="CH328" i="11"/>
  <c r="CJ84" i="11"/>
  <c r="CJ69" i="11"/>
  <c r="CJ77" i="11"/>
  <c r="CJ39" i="11"/>
  <c r="CJ275" i="11"/>
  <c r="CJ279" i="11"/>
  <c r="CJ263" i="11"/>
  <c r="CJ33" i="11"/>
  <c r="CJ42" i="11"/>
  <c r="CJ276" i="11"/>
  <c r="CJ270" i="11"/>
  <c r="CJ38" i="11"/>
  <c r="CJ81" i="11"/>
  <c r="CJ73" i="11"/>
  <c r="CJ83" i="11"/>
  <c r="CJ37" i="11"/>
  <c r="CJ29" i="11"/>
  <c r="CJ265" i="11"/>
  <c r="CJ280" i="11"/>
  <c r="CI328" i="11"/>
  <c r="CJ79" i="11"/>
  <c r="CJ80" i="11"/>
  <c r="CJ268" i="11"/>
  <c r="CJ67" i="11" l="1"/>
  <c r="CJ82" i="11"/>
  <c r="CI30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author>
    <author/>
  </authors>
  <commentList>
    <comment ref="L6" authorId="0" shapeId="0" xr:uid="{00000000-0006-0000-0100-000001000000}">
      <text>
        <r>
          <rPr>
            <b/>
            <sz val="10"/>
            <color indexed="81"/>
            <rFont val="Arial"/>
            <family val="2"/>
          </rPr>
          <t>corresponde a las personas que no se identifican con los géneros mujer u hombre</t>
        </r>
      </text>
    </comment>
    <comment ref="D7" authorId="0" shapeId="0" xr:uid="{00000000-0006-0000-0100-000002000000}">
      <text>
        <r>
          <rPr>
            <b/>
            <sz val="10"/>
            <color indexed="81"/>
            <rFont val="Arial"/>
            <family val="2"/>
          </rPr>
          <t>Diligencie el NIT, seguido sin puntos y con digito de verificación. Ej: 899999999-0</t>
        </r>
        <r>
          <rPr>
            <b/>
            <sz val="9"/>
            <color indexed="81"/>
            <rFont val="Tahoma"/>
            <family val="2"/>
          </rPr>
          <t xml:space="preserve">
</t>
        </r>
      </text>
    </comment>
    <comment ref="D8" authorId="0" shapeId="0" xr:uid="{00000000-0006-0000-0100-000003000000}">
      <text>
        <r>
          <rPr>
            <b/>
            <sz val="10"/>
            <color indexed="81"/>
            <rFont val="Arial"/>
            <family val="2"/>
          </rPr>
          <t>Diligencie la dirección teniendo en cuenta las siguientes convenciones: Carrera = KR, Calle = CL, Diagonal = DG, Transversal = TV. La dirección debe seguir el formato del siguiente ejemplo: CL 13 # 37 - 35 (deje siempre un espacio entre letras, números y signos).</t>
        </r>
      </text>
    </comment>
    <comment ref="E13" authorId="1" shapeId="0" xr:uid="{00000000-0006-0000-0100-000004000000}">
      <text>
        <r>
          <rPr>
            <sz val="11"/>
            <color theme="1"/>
            <rFont val="Calibri"/>
            <family val="2"/>
            <scheme val="minor"/>
          </rPr>
          <t>Sólo números enteros</t>
        </r>
      </text>
    </comment>
    <comment ref="F13" authorId="1" shapeId="0" xr:uid="{00000000-0006-0000-0100-000005000000}">
      <text>
        <r>
          <rPr>
            <sz val="11"/>
            <color theme="1"/>
            <rFont val="Calibri"/>
            <family val="2"/>
            <scheme val="minor"/>
          </rPr>
          <t>Sólo números enteros</t>
        </r>
      </text>
    </comment>
    <comment ref="B57" authorId="1" shapeId="0" xr:uid="{00000000-0006-0000-0100-000006000000}">
      <text>
        <r>
          <rPr>
            <b/>
            <sz val="11"/>
            <color theme="1"/>
            <rFont val="Calibri"/>
            <family val="2"/>
            <scheme val="minor"/>
          </rPr>
          <t>Considere un radio de 500 metros alrededor de la sede.</t>
        </r>
      </text>
    </comment>
    <comment ref="F58" authorId="1" shapeId="0" xr:uid="{00000000-0006-0000-0100-000007000000}">
      <text>
        <r>
          <rPr>
            <sz val="11"/>
            <color theme="1"/>
            <rFont val="Calibri"/>
            <family val="2"/>
            <scheme val="minor"/>
          </rPr>
          <t>Solo si aplica</t>
        </r>
      </text>
    </comment>
    <comment ref="G58" authorId="1" shapeId="0" xr:uid="{00000000-0006-0000-0100-000008000000}">
      <text>
        <r>
          <rPr>
            <sz val="11"/>
            <color theme="1"/>
            <rFont val="Calibri"/>
            <family val="2"/>
            <scheme val="minor"/>
          </rPr>
          <t>Solo si aplica</t>
        </r>
      </text>
    </comment>
    <comment ref="H58" authorId="1" shapeId="0" xr:uid="{00000000-0006-0000-0100-000009000000}">
      <text>
        <r>
          <rPr>
            <sz val="11"/>
            <color theme="1"/>
            <rFont val="Calibri"/>
            <family val="2"/>
            <scheme val="minor"/>
          </rPr>
          <t>Solo si aplica</t>
        </r>
      </text>
    </comment>
    <comment ref="I58" authorId="1" shapeId="0" xr:uid="{00000000-0006-0000-0100-00000A000000}">
      <text>
        <r>
          <rPr>
            <sz val="11"/>
            <color theme="1"/>
            <rFont val="Calibri"/>
            <family val="2"/>
            <scheme val="minor"/>
          </rPr>
          <t>Solo si aplica</t>
        </r>
      </text>
    </comment>
    <comment ref="K58" authorId="1" shapeId="0" xr:uid="{00000000-0006-0000-0100-00000B000000}">
      <text>
        <r>
          <rPr>
            <sz val="11"/>
            <color theme="1"/>
            <rFont val="Calibri"/>
            <family val="2"/>
            <scheme val="minor"/>
          </rPr>
          <t>Solo si aplica</t>
        </r>
      </text>
    </comment>
    <comment ref="L58" authorId="1" shapeId="0" xr:uid="{00000000-0006-0000-0100-00000C000000}">
      <text>
        <r>
          <rPr>
            <sz val="11"/>
            <color theme="1"/>
            <rFont val="Calibri"/>
            <family val="2"/>
            <scheme val="minor"/>
          </rPr>
          <t>Solo si aplica</t>
        </r>
      </text>
    </comment>
    <comment ref="M58" authorId="1" shapeId="0" xr:uid="{00000000-0006-0000-0100-00000D000000}">
      <text>
        <r>
          <rPr>
            <sz val="11"/>
            <color theme="1"/>
            <rFont val="Calibri"/>
            <family val="2"/>
            <scheme val="minor"/>
          </rPr>
          <t>Solo si aplica</t>
        </r>
      </text>
    </comment>
    <comment ref="N58" authorId="1" shapeId="0" xr:uid="{00000000-0006-0000-0100-00000E000000}">
      <text>
        <r>
          <rPr>
            <sz val="11"/>
            <color theme="1"/>
            <rFont val="Calibri"/>
            <family val="2"/>
            <scheme val="minor"/>
          </rPr>
          <t>Solo si aplica</t>
        </r>
      </text>
    </comment>
    <comment ref="O58" authorId="1" shapeId="0" xr:uid="{00000000-0006-0000-0100-00000F000000}">
      <text>
        <r>
          <rPr>
            <sz val="11"/>
            <color theme="1"/>
            <rFont val="Calibri"/>
            <family val="2"/>
            <scheme val="minor"/>
          </rPr>
          <t>Solo si aplica</t>
        </r>
      </text>
    </comment>
    <comment ref="P58" authorId="1" shapeId="0" xr:uid="{00000000-0006-0000-0100-000010000000}">
      <text>
        <r>
          <rPr>
            <sz val="11"/>
            <color theme="1"/>
            <rFont val="Calibri"/>
            <family val="2"/>
            <scheme val="minor"/>
          </rPr>
          <t>Solo si aplica</t>
        </r>
      </text>
    </comment>
    <comment ref="Q58" authorId="1" shapeId="0" xr:uid="{00000000-0006-0000-0100-000011000000}">
      <text>
        <r>
          <rPr>
            <sz val="11"/>
            <color theme="1"/>
            <rFont val="Calibri"/>
            <family val="2"/>
            <scheme val="minor"/>
          </rPr>
          <t>Solo si aplica</t>
        </r>
      </text>
    </comment>
    <comment ref="R58" authorId="1" shapeId="0" xr:uid="{00000000-0006-0000-0100-000012000000}">
      <text>
        <r>
          <rPr>
            <sz val="11"/>
            <color theme="1"/>
            <rFont val="Calibri"/>
            <family val="2"/>
            <scheme val="minor"/>
          </rPr>
          <t>Solo si aplica</t>
        </r>
      </text>
    </comment>
    <comment ref="S58" authorId="1" shapeId="0" xr:uid="{00000000-0006-0000-0100-000013000000}">
      <text>
        <r>
          <rPr>
            <sz val="11"/>
            <color theme="1"/>
            <rFont val="Calibri"/>
            <family val="2"/>
            <scheme val="minor"/>
          </rPr>
          <t>Solo si aplica</t>
        </r>
      </text>
    </comment>
    <comment ref="T58" authorId="1" shapeId="0" xr:uid="{00000000-0006-0000-0100-000014000000}">
      <text>
        <r>
          <rPr>
            <sz val="11"/>
            <color theme="1"/>
            <rFont val="Calibri"/>
            <family val="2"/>
            <scheme val="minor"/>
          </rPr>
          <t>Solo si aplica</t>
        </r>
      </text>
    </comment>
    <comment ref="U58" authorId="1" shapeId="0" xr:uid="{00000000-0006-0000-0100-000015000000}">
      <text>
        <r>
          <rPr>
            <sz val="11"/>
            <color theme="1"/>
            <rFont val="Calibri"/>
            <family val="2"/>
            <scheme val="minor"/>
          </rPr>
          <t>Solo si aplica</t>
        </r>
      </text>
    </comment>
    <comment ref="V58" authorId="1" shapeId="0" xr:uid="{00000000-0006-0000-0100-000016000000}">
      <text>
        <r>
          <rPr>
            <sz val="11"/>
            <color theme="1"/>
            <rFont val="Calibri"/>
            <family val="2"/>
            <scheme val="minor"/>
          </rPr>
          <t>Solo si aplica</t>
        </r>
      </text>
    </comment>
    <comment ref="W58" authorId="1" shapeId="0" xr:uid="{00000000-0006-0000-0100-000017000000}">
      <text>
        <r>
          <rPr>
            <sz val="11"/>
            <color theme="1"/>
            <rFont val="Calibri"/>
            <family val="2"/>
            <scheme val="minor"/>
          </rPr>
          <t>Solo si aplica</t>
        </r>
      </text>
    </comment>
    <comment ref="X58" authorId="1" shapeId="0" xr:uid="{00000000-0006-0000-0100-000018000000}">
      <text>
        <r>
          <rPr>
            <sz val="11"/>
            <color theme="1"/>
            <rFont val="Calibri"/>
            <family val="2"/>
            <scheme val="minor"/>
          </rPr>
          <t>Solo si aplica</t>
        </r>
      </text>
    </comment>
    <comment ref="Y58" authorId="1" shapeId="0" xr:uid="{00000000-0006-0000-0100-000019000000}">
      <text>
        <r>
          <rPr>
            <sz val="11"/>
            <color theme="1"/>
            <rFont val="Calibri"/>
            <family val="2"/>
            <scheme val="minor"/>
          </rPr>
          <t>Solo si aplica</t>
        </r>
      </text>
    </comment>
    <comment ref="E59" authorId="0" shapeId="0" xr:uid="{00000000-0006-0000-0100-00001A000000}">
      <text>
        <r>
          <rPr>
            <b/>
            <sz val="9"/>
            <color indexed="81"/>
            <rFont val="Tahoma"/>
            <family val="2"/>
          </rPr>
          <t>Nombre de la sede</t>
        </r>
      </text>
    </comment>
    <comment ref="F59" authorId="0" shapeId="0" xr:uid="{00000000-0006-0000-0100-00001B000000}">
      <text>
        <r>
          <rPr>
            <b/>
            <sz val="9"/>
            <color indexed="81"/>
            <rFont val="Tahoma"/>
            <family val="2"/>
          </rPr>
          <t>Nombre de la sede</t>
        </r>
      </text>
    </comment>
    <comment ref="G59" authorId="0" shapeId="0" xr:uid="{00000000-0006-0000-0100-00001C000000}">
      <text>
        <r>
          <rPr>
            <b/>
            <sz val="9"/>
            <color indexed="81"/>
            <rFont val="Tahoma"/>
            <family val="2"/>
          </rPr>
          <t>Nombre de la sede</t>
        </r>
      </text>
    </comment>
    <comment ref="H59" authorId="0" shapeId="0" xr:uid="{00000000-0006-0000-0100-00001D000000}">
      <text>
        <r>
          <rPr>
            <b/>
            <sz val="9"/>
            <color indexed="81"/>
            <rFont val="Tahoma"/>
            <family val="2"/>
          </rPr>
          <t>Nombre de la sede</t>
        </r>
      </text>
    </comment>
    <comment ref="I59" authorId="0" shapeId="0" xr:uid="{00000000-0006-0000-0100-00001E000000}">
      <text>
        <r>
          <rPr>
            <b/>
            <sz val="9"/>
            <color indexed="81"/>
            <rFont val="Tahoma"/>
            <family val="2"/>
          </rPr>
          <t>Nombre de la sede</t>
        </r>
      </text>
    </comment>
    <comment ref="K59" authorId="0" shapeId="0" xr:uid="{00000000-0006-0000-0100-00001F000000}">
      <text>
        <r>
          <rPr>
            <b/>
            <sz val="9"/>
            <color indexed="81"/>
            <rFont val="Tahoma"/>
            <family val="2"/>
          </rPr>
          <t>Nombre de la sede</t>
        </r>
      </text>
    </comment>
    <comment ref="L59" authorId="0" shapeId="0" xr:uid="{00000000-0006-0000-0100-000020000000}">
      <text>
        <r>
          <rPr>
            <b/>
            <sz val="9"/>
            <color indexed="81"/>
            <rFont val="Tahoma"/>
            <family val="2"/>
          </rPr>
          <t>Nombre de la sede</t>
        </r>
      </text>
    </comment>
    <comment ref="M59" authorId="0" shapeId="0" xr:uid="{00000000-0006-0000-0100-000021000000}">
      <text>
        <r>
          <rPr>
            <b/>
            <sz val="9"/>
            <color indexed="81"/>
            <rFont val="Tahoma"/>
            <family val="2"/>
          </rPr>
          <t>Nombre de la sede</t>
        </r>
      </text>
    </comment>
    <comment ref="N59" authorId="0" shapeId="0" xr:uid="{00000000-0006-0000-0100-000022000000}">
      <text>
        <r>
          <rPr>
            <b/>
            <sz val="9"/>
            <color indexed="81"/>
            <rFont val="Tahoma"/>
            <family val="2"/>
          </rPr>
          <t>Nombre de la sede</t>
        </r>
      </text>
    </comment>
    <comment ref="O59" authorId="0" shapeId="0" xr:uid="{00000000-0006-0000-0100-000023000000}">
      <text>
        <r>
          <rPr>
            <b/>
            <sz val="9"/>
            <color indexed="81"/>
            <rFont val="Tahoma"/>
            <family val="2"/>
          </rPr>
          <t>Nombre de la sede</t>
        </r>
      </text>
    </comment>
    <comment ref="P59" authorId="0" shapeId="0" xr:uid="{00000000-0006-0000-0100-000024000000}">
      <text>
        <r>
          <rPr>
            <b/>
            <sz val="9"/>
            <color indexed="81"/>
            <rFont val="Tahoma"/>
            <family val="2"/>
          </rPr>
          <t>Nombre de la sede</t>
        </r>
      </text>
    </comment>
    <comment ref="Q59" authorId="0" shapeId="0" xr:uid="{00000000-0006-0000-0100-000025000000}">
      <text>
        <r>
          <rPr>
            <b/>
            <sz val="9"/>
            <color indexed="81"/>
            <rFont val="Tahoma"/>
            <family val="2"/>
          </rPr>
          <t>Nombre de la sede</t>
        </r>
      </text>
    </comment>
    <comment ref="R59" authorId="0" shapeId="0" xr:uid="{00000000-0006-0000-0100-000026000000}">
      <text>
        <r>
          <rPr>
            <b/>
            <sz val="9"/>
            <color indexed="81"/>
            <rFont val="Tahoma"/>
            <family val="2"/>
          </rPr>
          <t>Nombre de la sede</t>
        </r>
      </text>
    </comment>
    <comment ref="S59" authorId="0" shapeId="0" xr:uid="{00000000-0006-0000-0100-000027000000}">
      <text>
        <r>
          <rPr>
            <b/>
            <sz val="9"/>
            <color indexed="81"/>
            <rFont val="Tahoma"/>
            <family val="2"/>
          </rPr>
          <t>Nombre de la sede</t>
        </r>
      </text>
    </comment>
    <comment ref="T59" authorId="0" shapeId="0" xr:uid="{00000000-0006-0000-0100-000028000000}">
      <text>
        <r>
          <rPr>
            <b/>
            <sz val="9"/>
            <color indexed="81"/>
            <rFont val="Tahoma"/>
            <family val="2"/>
          </rPr>
          <t>Nombre de la sede</t>
        </r>
      </text>
    </comment>
    <comment ref="U59" authorId="0" shapeId="0" xr:uid="{00000000-0006-0000-0100-000029000000}">
      <text>
        <r>
          <rPr>
            <b/>
            <sz val="9"/>
            <color indexed="81"/>
            <rFont val="Tahoma"/>
            <family val="2"/>
          </rPr>
          <t>Nombre de la sede</t>
        </r>
      </text>
    </comment>
    <comment ref="V59" authorId="0" shapeId="0" xr:uid="{00000000-0006-0000-0100-00002A000000}">
      <text>
        <r>
          <rPr>
            <b/>
            <sz val="9"/>
            <color indexed="81"/>
            <rFont val="Tahoma"/>
            <family val="2"/>
          </rPr>
          <t>Nombre de la sede</t>
        </r>
      </text>
    </comment>
    <comment ref="W59" authorId="0" shapeId="0" xr:uid="{00000000-0006-0000-0100-00002B000000}">
      <text>
        <r>
          <rPr>
            <b/>
            <sz val="9"/>
            <color indexed="81"/>
            <rFont val="Tahoma"/>
            <family val="2"/>
          </rPr>
          <t>Nombre de la sede</t>
        </r>
      </text>
    </comment>
    <comment ref="X59" authorId="0" shapeId="0" xr:uid="{00000000-0006-0000-0100-00002C000000}">
      <text>
        <r>
          <rPr>
            <b/>
            <sz val="9"/>
            <color indexed="81"/>
            <rFont val="Tahoma"/>
            <family val="2"/>
          </rPr>
          <t>Nombre de la sede</t>
        </r>
      </text>
    </comment>
    <comment ref="Y59" authorId="0" shapeId="0" xr:uid="{00000000-0006-0000-0100-00002D000000}">
      <text>
        <r>
          <rPr>
            <b/>
            <sz val="9"/>
            <color indexed="81"/>
            <rFont val="Tahoma"/>
            <family val="2"/>
          </rPr>
          <t>Nombre de la sede</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<sst xmlns="http://schemas.openxmlformats.org/spreadsheetml/2006/main" count="4898" uniqueCount="513">
  <si>
    <t>Número de colaboradores</t>
  </si>
  <si>
    <t>Entidad Pública del Distrito (Sector Central, Descentralizado, Órganos de Control, Corporación Pública)</t>
  </si>
  <si>
    <t>Teletrabajo</t>
  </si>
  <si>
    <t>Patrones e impactos de movilidad</t>
  </si>
  <si>
    <t>Colaboradores</t>
  </si>
  <si>
    <t>Encuestas válidas</t>
  </si>
  <si>
    <t>Factor de expansión</t>
  </si>
  <si>
    <t>Viajes auxiliares</t>
  </si>
  <si>
    <t>Huella de carbono</t>
  </si>
  <si>
    <t>kgCO2eq/año</t>
  </si>
  <si>
    <t>Huella energética</t>
  </si>
  <si>
    <t>Gal/año</t>
  </si>
  <si>
    <t>Huella de calidad de vida</t>
  </si>
  <si>
    <t>días/año</t>
  </si>
  <si>
    <t>Huella económica</t>
  </si>
  <si>
    <t>$COP/año</t>
  </si>
  <si>
    <t>Huella de equidad</t>
  </si>
  <si>
    <t>Huella de sedentarismo</t>
  </si>
  <si>
    <t>Dejaron de usar</t>
  </si>
  <si>
    <t>No cambiaron</t>
  </si>
  <si>
    <t>Cambiaron</t>
  </si>
  <si>
    <t>No cambiarán</t>
  </si>
  <si>
    <t>Cambiarán</t>
  </si>
  <si>
    <t>Viajes</t>
  </si>
  <si>
    <t>Transmilenio</t>
  </si>
  <si>
    <t>A pie</t>
  </si>
  <si>
    <t>Automóvil, camioneta o campero como conductor</t>
  </si>
  <si>
    <t>SITP - Zonal</t>
  </si>
  <si>
    <t>Motocicleta como conductor</t>
  </si>
  <si>
    <t>Taxi</t>
  </si>
  <si>
    <t>Automóvil, camioneta o campero como pasajero</t>
  </si>
  <si>
    <t>Alimentador</t>
  </si>
  <si>
    <t>Bicicleta</t>
  </si>
  <si>
    <t>Bus Intermunicipal</t>
  </si>
  <si>
    <t>Motocicleta como pasajero</t>
  </si>
  <si>
    <t>Trabajo desde el lugar de residencia, o teletrabajo</t>
  </si>
  <si>
    <t>Bicitaxi</t>
  </si>
  <si>
    <t>Patineta</t>
  </si>
  <si>
    <t>Ruta institucional</t>
  </si>
  <si>
    <t>Transmicable</t>
  </si>
  <si>
    <t>Transporte Público Colectivo (TPC), ejecutivos</t>
  </si>
  <si>
    <t>Vehículo institucional</t>
  </si>
  <si>
    <t>Transporte Público</t>
  </si>
  <si>
    <t>Conductor Transporte Privado</t>
  </si>
  <si>
    <t>Pasajero Transporte Privado</t>
  </si>
  <si>
    <t>Bicicleta y patineta</t>
  </si>
  <si>
    <t>Energético</t>
  </si>
  <si>
    <t>Propulsión humana</t>
  </si>
  <si>
    <t>Gasolina</t>
  </si>
  <si>
    <t>Diésel</t>
  </si>
  <si>
    <t>Gas Natural Vehicular - GNV</t>
  </si>
  <si>
    <t>Electricidad</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</si>
  <si>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</si>
  <si>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</si>
  <si>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</si>
  <si>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</si>
  <si>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</si>
  <si>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</si>
  <si>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</si>
  <si>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</si>
  <si>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</si>
  <si>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</si>
  <si>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</si>
  <si>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</si>
  <si>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</si>
  <si>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</si>
  <si>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</si>
  <si>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</si>
  <si>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</si>
  <si>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</si>
  <si>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</si>
  <si>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</si>
  <si>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</si>
  <si>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</si>
  <si>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</si>
  <si>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Género</t>
  </si>
  <si>
    <t>Menor de 18 años</t>
  </si>
  <si>
    <t>18 - 29</t>
  </si>
  <si>
    <t>30 - 39</t>
  </si>
  <si>
    <t>40 - 49</t>
  </si>
  <si>
    <t>50 - 59</t>
  </si>
  <si>
    <t>Mayor de 60 años</t>
  </si>
  <si>
    <t>Estrato 1</t>
  </si>
  <si>
    <t>Estrato 2</t>
  </si>
  <si>
    <t>Estrato 3</t>
  </si>
  <si>
    <t>Estrato 4</t>
  </si>
  <si>
    <t>Estrato 5</t>
  </si>
  <si>
    <t>Estrato 6</t>
  </si>
  <si>
    <t>Menos de 1 SMMLV</t>
  </si>
  <si>
    <t>Entre 1 y 3 SMMLV</t>
  </si>
  <si>
    <t>Entre 3 y 5 SMMLV</t>
  </si>
  <si>
    <t>Entre 5 y 8 SMMLV</t>
  </si>
  <si>
    <t>Entre 8 y 10 SMMLV</t>
  </si>
  <si>
    <t>Más de 10 SMMLV</t>
  </si>
  <si>
    <t>Menos de 30 minutos</t>
  </si>
  <si>
    <t>30 - 60 minutos</t>
  </si>
  <si>
    <t>60 - 120 minutos</t>
  </si>
  <si>
    <t>Más de 120 minutos</t>
  </si>
  <si>
    <t>Menos de 3 km</t>
  </si>
  <si>
    <t>3 - 5 km</t>
  </si>
  <si>
    <t>5 - 10 km</t>
  </si>
  <si>
    <t>10 - 15 km</t>
  </si>
  <si>
    <t>Más de 15 km</t>
  </si>
  <si>
    <t>15 - 30 minutos</t>
  </si>
  <si>
    <t>Más de 60 minutos</t>
  </si>
  <si>
    <t>Menos de 0.5 km</t>
  </si>
  <si>
    <t>0.5 - 1 km</t>
  </si>
  <si>
    <t>1 - 3 km</t>
  </si>
  <si>
    <t>Más de 5 km</t>
  </si>
  <si>
    <t>Hombre</t>
  </si>
  <si>
    <t>Mujer</t>
  </si>
  <si>
    <t>Etnia</t>
  </si>
  <si>
    <t>Discapacidad</t>
  </si>
  <si>
    <t>Estrato</t>
  </si>
  <si>
    <t>Línea de trabajo</t>
  </si>
  <si>
    <t>Enfoque</t>
  </si>
  <si>
    <t>Capacitación</t>
  </si>
  <si>
    <t>Tecnologías limpias</t>
  </si>
  <si>
    <t>Infraestructura</t>
  </si>
  <si>
    <t>Carro Compartido</t>
  </si>
  <si>
    <t>Incentivos</t>
  </si>
  <si>
    <t>Respuesta Sí/No</t>
  </si>
  <si>
    <t xml:space="preserve">Percepción </t>
  </si>
  <si>
    <t>Sectores</t>
  </si>
  <si>
    <t xml:space="preserve">Observación </t>
  </si>
  <si>
    <t>Sí</t>
  </si>
  <si>
    <t xml:space="preserve">Buena </t>
  </si>
  <si>
    <t>Agropecuario</t>
  </si>
  <si>
    <t>Cumplida</t>
  </si>
  <si>
    <t>No</t>
  </si>
  <si>
    <t>Regular</t>
  </si>
  <si>
    <t>Asegurador y Financiero</t>
  </si>
  <si>
    <t>No cumplida</t>
  </si>
  <si>
    <t>Políticas corporativas</t>
  </si>
  <si>
    <t>Mala</t>
  </si>
  <si>
    <t>Comercio</t>
  </si>
  <si>
    <t>Comunicaciones</t>
  </si>
  <si>
    <t>Caminata</t>
  </si>
  <si>
    <t>Construcción</t>
  </si>
  <si>
    <t>Rutas institucionales</t>
  </si>
  <si>
    <t>Educación</t>
  </si>
  <si>
    <t>Entidad Pública Nacional</t>
  </si>
  <si>
    <t>Uso eficiente de la flota</t>
  </si>
  <si>
    <t>Industrial</t>
  </si>
  <si>
    <t>Desincentivo del uso del vehículo particular</t>
  </si>
  <si>
    <t>Movilidad y Transporte</t>
  </si>
  <si>
    <t>Salud</t>
  </si>
  <si>
    <t>Servicios</t>
  </si>
  <si>
    <t>Menos de 15 minutos</t>
  </si>
  <si>
    <t>A pie o silla de ruedas</t>
  </si>
  <si>
    <t>TPC</t>
  </si>
  <si>
    <t>Ninguna</t>
  </si>
  <si>
    <t>No me identifico con ninguna</t>
  </si>
  <si>
    <t>Blanco/a</t>
  </si>
  <si>
    <t>Mestizo/a</t>
  </si>
  <si>
    <t>Afrodescendiente</t>
  </si>
  <si>
    <t>Indígena</t>
  </si>
  <si>
    <t>Raizal</t>
  </si>
  <si>
    <t>Gitano/a</t>
  </si>
  <si>
    <t>Palenquero/a</t>
  </si>
  <si>
    <t>Discapacidad visual</t>
  </si>
  <si>
    <t>Discapacidad auditiva</t>
  </si>
  <si>
    <t>Discapacidad física</t>
  </si>
  <si>
    <t>Discapacidad múltiple</t>
  </si>
  <si>
    <t>Discapacidad intelectual</t>
  </si>
  <si>
    <t>Sordoceguera</t>
  </si>
  <si>
    <t>Discapacidad psicosocial (mental)</t>
  </si>
  <si>
    <t>Suba</t>
  </si>
  <si>
    <t>Engativá</t>
  </si>
  <si>
    <t>Usaquén</t>
  </si>
  <si>
    <t>No resido en Bogotá</t>
  </si>
  <si>
    <t>Fontibón</t>
  </si>
  <si>
    <t>Kennedy</t>
  </si>
  <si>
    <t>Chapinero</t>
  </si>
  <si>
    <t>Teusaquillo</t>
  </si>
  <si>
    <t>San Cristóbal</t>
  </si>
  <si>
    <t>Puente Aranda</t>
  </si>
  <si>
    <t>Bosa</t>
  </si>
  <si>
    <t>Ciudad Bolívar</t>
  </si>
  <si>
    <t>Barrios Unidos</t>
  </si>
  <si>
    <t>Rafael Uribe Uribe</t>
  </si>
  <si>
    <t>Tunjuelito</t>
  </si>
  <si>
    <t>Santa Fe</t>
  </si>
  <si>
    <t>Los Mártires</t>
  </si>
  <si>
    <t>Antonio Nariño</t>
  </si>
  <si>
    <t>Usme</t>
  </si>
  <si>
    <t>La Candelaria</t>
  </si>
  <si>
    <t>Sumapaz</t>
  </si>
  <si>
    <t>min/viaje</t>
  </si>
  <si>
    <t>km/viaje</t>
  </si>
  <si>
    <t>Indicadores de movilidad</t>
  </si>
  <si>
    <t>%Colaboradores sedentarios</t>
  </si>
  <si>
    <t>min actividad física/día</t>
  </si>
  <si>
    <t>%Salario anual</t>
  </si>
  <si>
    <t>$COP/año.colaborador</t>
  </si>
  <si>
    <t>días/año.colaborador</t>
  </si>
  <si>
    <t>Gal/año.colaborador</t>
  </si>
  <si>
    <t>kgCO2eq/año.colaborador</t>
  </si>
  <si>
    <t>Total general</t>
  </si>
  <si>
    <t>Duración viaje</t>
  </si>
  <si>
    <t>Duración auxiliar</t>
  </si>
  <si>
    <t>Distancia viaje</t>
  </si>
  <si>
    <t>Distancia auxiliar</t>
  </si>
  <si>
    <t>Modo Principal</t>
  </si>
  <si>
    <t>Modo_Principal</t>
  </si>
  <si>
    <t>Rango distancia viaje</t>
  </si>
  <si>
    <t>Rango Distancia Viaje</t>
  </si>
  <si>
    <t>Rango de Distancia auxiliar</t>
  </si>
  <si>
    <t>Rango Distancia Auxiliar</t>
  </si>
  <si>
    <t>Rango de duración viaje</t>
  </si>
  <si>
    <t>Rango Duración Viaje</t>
  </si>
  <si>
    <t>Rango de duración auxiliar</t>
  </si>
  <si>
    <t>Rango Duracion auxiliar</t>
  </si>
  <si>
    <t>Energetico_Principal</t>
  </si>
  <si>
    <t>Modo_Principal_Grupo</t>
  </si>
  <si>
    <t>Disposición al cambio (Futuro)</t>
  </si>
  <si>
    <t>Cambiaran</t>
  </si>
  <si>
    <t>No cambiaran</t>
  </si>
  <si>
    <t>Dejaran de usar</t>
  </si>
  <si>
    <t>Disposición al cambio (Pasado)</t>
  </si>
  <si>
    <t>Suma de Futuro_Cambia</t>
  </si>
  <si>
    <t>Suma de Pasado_Cambia</t>
  </si>
  <si>
    <t>Modo_Futuro</t>
  </si>
  <si>
    <t>Vehiculo institucional</t>
  </si>
  <si>
    <t>SITP - Provisional</t>
  </si>
  <si>
    <t>Provisional</t>
  </si>
  <si>
    <t>Modo_Anterior</t>
  </si>
  <si>
    <t>Motocicleta pasajero</t>
  </si>
  <si>
    <t>Automóvil pasajero</t>
  </si>
  <si>
    <t>Bus intermunicipal</t>
  </si>
  <si>
    <t>Automóvil conductor</t>
  </si>
  <si>
    <t>Motocicleta conductor</t>
  </si>
  <si>
    <t>SITP</t>
  </si>
  <si>
    <t>Orden</t>
  </si>
  <si>
    <t>Futuro</t>
  </si>
  <si>
    <t>Actual</t>
  </si>
  <si>
    <t>Pasado</t>
  </si>
  <si>
    <t>Leyenda</t>
  </si>
  <si>
    <t>Modo Auxiliar</t>
  </si>
  <si>
    <t>Modo</t>
  </si>
  <si>
    <t>Modo auxiliar</t>
  </si>
  <si>
    <t>Modo principal</t>
  </si>
  <si>
    <t>Modo_Auxiliar_Grupo</t>
  </si>
  <si>
    <t>Modo_Auxiliar</t>
  </si>
  <si>
    <t>23:00 - 0:00</t>
  </si>
  <si>
    <t>Franja_Salida</t>
  </si>
  <si>
    <t>Salida</t>
  </si>
  <si>
    <t>Llegada</t>
  </si>
  <si>
    <t>Franja</t>
  </si>
  <si>
    <t>Fin</t>
  </si>
  <si>
    <t>Inicio</t>
  </si>
  <si>
    <t>Franja_llegada</t>
  </si>
  <si>
    <t>Suma de Sedentario</t>
  </si>
  <si>
    <t>Otra*</t>
  </si>
  <si>
    <t>Lugar de residencia</t>
  </si>
  <si>
    <t>Sede</t>
  </si>
  <si>
    <t>Sede_Trabajo</t>
  </si>
  <si>
    <t>Localidad residencia</t>
  </si>
  <si>
    <t>Localidad_Residencia</t>
  </si>
  <si>
    <t>Nivel de ingresos</t>
  </si>
  <si>
    <t>Ingresos</t>
  </si>
  <si>
    <t>Prefiero no decir</t>
  </si>
  <si>
    <t>Rango Edad</t>
  </si>
  <si>
    <t>Invalidez</t>
  </si>
  <si>
    <t>Sedentario</t>
  </si>
  <si>
    <t>Tiempo_Actividad_Diaria</t>
  </si>
  <si>
    <t>Porcentaje_Ingreso</t>
  </si>
  <si>
    <t>Gasto_Transporte_Anual</t>
  </si>
  <si>
    <t>Tiempo_Transporte_Anual</t>
  </si>
  <si>
    <t>Consumo_Anual</t>
  </si>
  <si>
    <t>Emision_Anual</t>
  </si>
  <si>
    <t>Distancia_Promedio</t>
  </si>
  <si>
    <t>Distancia_Auxiliar_Promedio</t>
  </si>
  <si>
    <t>Viajes Auxiliares</t>
  </si>
  <si>
    <t>Duracion_Promedio</t>
  </si>
  <si>
    <t>Duracion_Auxiliar_Promedio</t>
  </si>
  <si>
    <t>Horas_Laborales</t>
  </si>
  <si>
    <t>Futuro_Cambia</t>
  </si>
  <si>
    <t>Futuro_Grupo</t>
  </si>
  <si>
    <t>Pasado_Cambia</t>
  </si>
  <si>
    <t>Anterior_Grupo</t>
  </si>
  <si>
    <t>Energetico_Auxiliar</t>
  </si>
  <si>
    <t>Hora_Llegada_Residencia</t>
  </si>
  <si>
    <t>Hora_Salida_Trabajo</t>
  </si>
  <si>
    <t>Hora_Llegada_Trabajo</t>
  </si>
  <si>
    <t>Hora_Salida_Residencia</t>
  </si>
  <si>
    <t>Ciudad_Residencia</t>
  </si>
  <si>
    <t>Edad</t>
  </si>
  <si>
    <t>Año</t>
  </si>
  <si>
    <t>ID</t>
  </si>
  <si>
    <t>Grupo</t>
  </si>
  <si>
    <t>Huella de carbono per capita</t>
  </si>
  <si>
    <t>Huella energetica</t>
  </si>
  <si>
    <t>Huella energetica per capita</t>
  </si>
  <si>
    <t>Huella de calidad de vida per capita</t>
  </si>
  <si>
    <t>Huella economica</t>
  </si>
  <si>
    <t>Huella economica per capita</t>
  </si>
  <si>
    <t>Actividad fisica</t>
  </si>
  <si>
    <t>Dur_Aux_Prm_</t>
  </si>
  <si>
    <t>Dur_Prm_</t>
  </si>
  <si>
    <t>Dist_Aux_Prm_</t>
  </si>
  <si>
    <t>Huella_Carbono</t>
  </si>
  <si>
    <t>Huella_Energetica</t>
  </si>
  <si>
    <t>Huella_Calidad_Vida</t>
  </si>
  <si>
    <t>Huella_economica</t>
  </si>
  <si>
    <t>Huella_equidad_</t>
  </si>
  <si>
    <t>Actividad_Fisica_</t>
  </si>
  <si>
    <t>Suma de Colaboradores</t>
  </si>
  <si>
    <t>Suma de Dur_Aux_Prm_</t>
  </si>
  <si>
    <t>Suma de Dur_Prm_</t>
  </si>
  <si>
    <t>Suma de Dist_Aux_Prm_</t>
  </si>
  <si>
    <t>Suma de Huella_Carbono</t>
  </si>
  <si>
    <t>Suma de Huella_Energetica</t>
  </si>
  <si>
    <t>Suma de Huella_Calidad_Vida</t>
  </si>
  <si>
    <t>Suma de Huella_economica</t>
  </si>
  <si>
    <t>Suma de Huella_equidad_</t>
  </si>
  <si>
    <t>Suma de Actividad_Fisica_</t>
  </si>
  <si>
    <t>Dist_Prm_</t>
  </si>
  <si>
    <t>Suma de Dist_Prm_</t>
  </si>
  <si>
    <t>Duración Viaje</t>
  </si>
  <si>
    <t>Actividad física</t>
  </si>
  <si>
    <t>(Todas)</t>
  </si>
  <si>
    <t>Suma de Viajes</t>
  </si>
  <si>
    <t>Suma de Viajes Auxiliares</t>
  </si>
  <si>
    <t>Viajes_Aux</t>
  </si>
  <si>
    <t>Bogotá D.C.</t>
  </si>
  <si>
    <t/>
  </si>
  <si>
    <t>Soacha</t>
  </si>
  <si>
    <t>No Sabe</t>
  </si>
  <si>
    <t>Chía</t>
  </si>
  <si>
    <t>Datos</t>
  </si>
  <si>
    <t>Diligenciamiento</t>
  </si>
  <si>
    <t>Nombre de la organización</t>
  </si>
  <si>
    <t>Total de mujeres</t>
  </si>
  <si>
    <t>Total de hombres</t>
  </si>
  <si>
    <t>Total personas no binarias</t>
  </si>
  <si>
    <t>Total</t>
  </si>
  <si>
    <t>NIT:</t>
  </si>
  <si>
    <t>Dirección</t>
  </si>
  <si>
    <t>Teléfono</t>
  </si>
  <si>
    <t>Correo electrónico</t>
  </si>
  <si>
    <t>Sector</t>
  </si>
  <si>
    <t>Equipo PIMS</t>
  </si>
  <si>
    <t>Nombre</t>
  </si>
  <si>
    <t>Cargo</t>
  </si>
  <si>
    <t>Correo</t>
  </si>
  <si>
    <t>Teléfono de contacto</t>
  </si>
  <si>
    <t>Responsabilidades</t>
  </si>
  <si>
    <t>Líder o lideresa de movilidad sostenible</t>
  </si>
  <si>
    <t>Líder o lideresa del área de gestiòn ambiental / Sostenibilidad / HSEQ / SST</t>
  </si>
  <si>
    <t>Líder o lideresa del área de comunicaciones</t>
  </si>
  <si>
    <t>Representante área de bienestar - talento humano</t>
  </si>
  <si>
    <t>Representante (s) de otras áreas</t>
  </si>
  <si>
    <t>Elemento</t>
  </si>
  <si>
    <t>Desarrollo</t>
  </si>
  <si>
    <t>Logo del plan</t>
  </si>
  <si>
    <t>Eslogan</t>
  </si>
  <si>
    <t>Mensajes clave</t>
  </si>
  <si>
    <t>Audiencias</t>
  </si>
  <si>
    <t>Canales de comunicación</t>
  </si>
  <si>
    <t>Momentos clave para divulgar</t>
  </si>
  <si>
    <t>Disponibilidad</t>
  </si>
  <si>
    <t>Cupos</t>
  </si>
  <si>
    <t>Costo Anual</t>
  </si>
  <si>
    <t>Estacionamientos para bicicletas</t>
  </si>
  <si>
    <t>Estacionamientos para patinetas</t>
  </si>
  <si>
    <t>Estacionamientos para motocicletas</t>
  </si>
  <si>
    <t>Estacionamientos para automóviles/camionetas</t>
  </si>
  <si>
    <t>Puntos de recarga para autos</t>
  </si>
  <si>
    <t>Puntos de recarga para bicicletas</t>
  </si>
  <si>
    <t>Puntos de recarga para patinetas</t>
  </si>
  <si>
    <t>¿Su organización cuenta con las siguientes facilidades para el uso de bicicletas?</t>
  </si>
  <si>
    <t>Duchas</t>
  </si>
  <si>
    <t>Casilleros / Lockers</t>
  </si>
  <si>
    <t>Máquinas dispensadoras</t>
  </si>
  <si>
    <t>Bebederos</t>
  </si>
  <si>
    <t>Punto de herramientas</t>
  </si>
  <si>
    <t>Otro(s), ¿cuál(es)?</t>
  </si>
  <si>
    <t>¿Su organización cuenta con las siguientes facilidades para el teletrabajo?</t>
  </si>
  <si>
    <t>Teleconferencias</t>
  </si>
  <si>
    <t>Dotación de computador personal para trabajo</t>
  </si>
  <si>
    <t>Dotación de otros elementos de trabajo</t>
  </si>
  <si>
    <t>Apoyo financiero para pago de servicios de internet y energía</t>
  </si>
  <si>
    <t>Número de automóviles, camperos o camionetas</t>
  </si>
  <si>
    <t>Número de motocicletas</t>
  </si>
  <si>
    <t>Número de bicicletas</t>
  </si>
  <si>
    <t>Número de patinetas</t>
  </si>
  <si>
    <t>¿Otros vehículos?, ¿qué tipología y cuántos?</t>
  </si>
  <si>
    <t>¿En su organización existen las siguientes alternativas o incentivos de movilidad?</t>
  </si>
  <si>
    <t>Servicio de rutas institucionales</t>
  </si>
  <si>
    <t>Servicio de transporte entre sedes</t>
  </si>
  <si>
    <t>Estaciones para bicicletas compartidas</t>
  </si>
  <si>
    <t>Caravanas en bicicleta</t>
  </si>
  <si>
    <t>Servicio de carro compartido</t>
  </si>
  <si>
    <t>Subsidios de transporte público</t>
  </si>
  <si>
    <t>Facilidades para la compra de vehículos</t>
  </si>
  <si>
    <t>Horarios flexibles</t>
  </si>
  <si>
    <t>Concursos de movilidad sostenible</t>
  </si>
  <si>
    <t>Según su experiencia y la de los colaboradores indique el nivel de calidad o afectación de los siguientes parámetros para las sedes principales</t>
  </si>
  <si>
    <t>Parámetros\Sedes</t>
  </si>
  <si>
    <t>Sede principal</t>
  </si>
  <si>
    <t>Sede 2</t>
  </si>
  <si>
    <t>Sede 3</t>
  </si>
  <si>
    <t>Sede 4</t>
  </si>
  <si>
    <t>Sede 5</t>
  </si>
  <si>
    <t>Seguridad personal (delincuencia)</t>
  </si>
  <si>
    <t>Seguridad vial (siniestros de tránsito)</t>
  </si>
  <si>
    <t>Disponibilidad de ciclo-infraestructura (Ciclorrutas)</t>
  </si>
  <si>
    <t>Calidad de los accesos peatonales (Andenes)</t>
  </si>
  <si>
    <t>Accesibilidad a transporte público (Paraderos y/o estaciones)</t>
  </si>
  <si>
    <t xml:space="preserve">Objetivos generales </t>
  </si>
  <si>
    <t>Objetivos específicos</t>
  </si>
  <si>
    <t>Ítem</t>
  </si>
  <si>
    <t>Actividad a desarrollar</t>
  </si>
  <si>
    <t>Meta</t>
  </si>
  <si>
    <t>Presupuesto  (estimado)</t>
  </si>
  <si>
    <t>Responsable</t>
  </si>
  <si>
    <t>Ejemplo 1</t>
  </si>
  <si>
    <t>Realizar 2 capacitaciones anuales: 1. Directivos; 2. Personal de administración</t>
  </si>
  <si>
    <t>2</t>
  </si>
  <si>
    <t>Raul Sanchez
Jefe de oficina de planeación estratégica</t>
  </si>
  <si>
    <t>Ejemplo 2</t>
  </si>
  <si>
    <t>Instalar puntos de recarga para vehículos eléctricos e híbridos enchufables.</t>
  </si>
  <si>
    <t>Pedro Pérez 
Logística e infraestructura</t>
  </si>
  <si>
    <t>Ejemplo 3</t>
  </si>
  <si>
    <t>Reducir la tarifa de parqueadero para vehículos con 3 o más ocupantes en el 50%</t>
  </si>
  <si>
    <t>50%</t>
  </si>
  <si>
    <t>Marta Rosa
Administrativa</t>
  </si>
  <si>
    <t>Periodo evaluado</t>
  </si>
  <si>
    <t>Ejecución de la Meta</t>
  </si>
  <si>
    <t>Presupuesto ejecutado</t>
  </si>
  <si>
    <t>Porcentaje de ejecución de la meta</t>
  </si>
  <si>
    <t>Estado de la actividad</t>
  </si>
  <si>
    <t>Evidencias</t>
  </si>
  <si>
    <t>2022</t>
  </si>
  <si>
    <t>Fotos</t>
  </si>
  <si>
    <t>Facturas</t>
  </si>
  <si>
    <t>Esquema de horarios flexibles</t>
  </si>
  <si>
    <t>Indique la cantidad de vehículos de los cuales su organización es propietaria</t>
  </si>
  <si>
    <t>Visión y alcance del PIMS</t>
  </si>
  <si>
    <t>Justicia</t>
  </si>
  <si>
    <t>Otras entidades u órganos de la Administración Pública</t>
  </si>
  <si>
    <t>Sede 6</t>
  </si>
  <si>
    <t>Sede 7</t>
  </si>
  <si>
    <t xml:space="preserve"> Informe de Gestión</t>
  </si>
  <si>
    <t xml:space="preserve">Observaciones </t>
  </si>
  <si>
    <t>Fórmula1</t>
  </si>
  <si>
    <t>Transversal</t>
  </si>
  <si>
    <t>Realizar actividades de capacitación acerca de prevención de riesgos en salud física y mental para teletrajadoras/es.</t>
  </si>
  <si>
    <t>María Claudia Sánchez
 Jefe Oficina de Talento Humano</t>
  </si>
  <si>
    <t>Claudia Patricia Pérez 
 Coordinadora de infraestructura</t>
  </si>
  <si>
    <t>Asignar la totalidad de los cupos de parqueadero para quienes compartan sus viajes en carro.</t>
  </si>
  <si>
    <t>Martha Rosa Giraldo
 Directora Administrativa</t>
  </si>
  <si>
    <t>Sede 8</t>
  </si>
  <si>
    <t>Sede 9</t>
  </si>
  <si>
    <t>Sede 10</t>
  </si>
  <si>
    <t>Sede 11</t>
  </si>
  <si>
    <t>Sede 12</t>
  </si>
  <si>
    <t>Sede 13</t>
  </si>
  <si>
    <t>Sede 14</t>
  </si>
  <si>
    <t>Sede 15</t>
  </si>
  <si>
    <t>Sede 16</t>
  </si>
  <si>
    <t>Sede 17</t>
  </si>
  <si>
    <t>Sede 18</t>
  </si>
  <si>
    <t>Sede 19</t>
  </si>
  <si>
    <t>Sede 20</t>
  </si>
  <si>
    <t>No Binario</t>
  </si>
  <si>
    <t>Huella de Carbono</t>
  </si>
  <si>
    <t>Huella Energética</t>
  </si>
  <si>
    <t>Huella Económica</t>
  </si>
  <si>
    <t>Zipaquirá</t>
  </si>
  <si>
    <t>No binario</t>
  </si>
  <si>
    <t>Madrid</t>
  </si>
  <si>
    <t>Sede Normandía - Sede principal - DG 47 No. 77A-09 Int.11 y 7  - Engativá</t>
  </si>
  <si>
    <t>Sede Fontibón - Sede secundaria - KR 97 No 24C-60 Bodegas 2 y 3 - Fontibón</t>
  </si>
  <si>
    <t>Normandía</t>
  </si>
  <si>
    <t>CDLyR</t>
  </si>
  <si>
    <t>INSTITUTO DISTRITAL DE GESTIÓN DEL RIESGO Y CAMBIO CLIMÁTICO</t>
  </si>
  <si>
    <t>800154275-1</t>
  </si>
  <si>
    <t>DIAGONAL 47 # 77C - 06</t>
  </si>
  <si>
    <t>gestionambiental@idiger.gov.co</t>
  </si>
  <si>
    <t>Camila Andrea Lopez Castillo</t>
  </si>
  <si>
    <t>Referente Ambiental</t>
  </si>
  <si>
    <t>calopez@idiger.gov.co
gestionambiental@idiger.gov.co</t>
  </si>
  <si>
    <t>Formular, socializar y promover acciones enfocadas a la movilidad sostenible en la Entidad</t>
  </si>
  <si>
    <t>Olga Lucía Tibaduiza Ojeda</t>
  </si>
  <si>
    <t>Profesional Especializada Gestión Administrativa</t>
  </si>
  <si>
    <t>otibaduiza@idiger.gov.co</t>
  </si>
  <si>
    <t>Gestionar recursos y procesos de contratación para la implementación del PIMS</t>
  </si>
  <si>
    <t>Liliana Esquivel</t>
  </si>
  <si>
    <t>Profesional Universitaria Oficina de Comunicaciones</t>
  </si>
  <si>
    <t>lesquivel@idiger.gov.co</t>
  </si>
  <si>
    <t>Elaborar y publicar piezas comunicativas que promuevan la movilidad sostenible en la Entidad</t>
  </si>
  <si>
    <t xml:space="preserve">Subdirector Corporativo (E) </t>
  </si>
  <si>
    <t>Velar por el cumplimiento de las acciones de movilidad sostenible en la Entidad</t>
  </si>
  <si>
    <t>Consolidar al Instituto Distrital de Gestión del Riesgo y Cambio Climático - IDIGER para el 2028 como una entidad líder en la implementación de estrategias de promoción de la movilidad sostenible, en el marco del cumplimiento de los objetivos de desarrollo sostenible, los objetivos del Plan de Desarrollo, los objetivos de los programas Gestión del cambio climático - PIGA, el plan estratégico de seguridad vial y la mejora de la calidad de vida de sus colaboradores</t>
  </si>
  <si>
    <t>Olga Lucía Tibaduiza
Profesional Especializada Gestión Administrativa</t>
  </si>
  <si>
    <t xml:space="preserve">Días sin carro
Primeros jueves de cada mes 
Semana de la Bici
entre otras fechas especiales, relacionadas a movilidad sostenible
</t>
  </si>
  <si>
    <t>El IDIGER comprometido con el medio ambiente</t>
  </si>
  <si>
    <t xml:space="preserve"> 
En el IDIGER apoyamos y resaltamos el compromiso y perseverancia de quienes día a día usan medios de transporte sostenible. 
¡Usa la bicicleta, camina, muévete en transporte público!
Tu granito de arena ayuda a una movilidad sostenible. 
Caminando o usando la bici ayudas a la movilidad sostenible y mejoras tu salud
</t>
  </si>
  <si>
    <t>El Plan Institucional de Movilidad Sostenible (PIMS) está dirigido a todas las personas que trabajan en la entidad, 
sin importar la vinculación que tengan (personal de planta, contratistas, colaboradores)</t>
  </si>
  <si>
    <t>Para comunicación interna se cuenta con:
Correo electrónico masivo
Fondos de pantalla de los PC
Pantallas digitales
Mensajería instantánea
Boletín interno/ noticias importantes
Actualmente se está trabajando con la persona encargada de PIMS y PIGA en un
 boletín ambiental para reforzar los temas relevantes en estas materias.</t>
  </si>
  <si>
    <t>Olga Yamile Gonzalez Forero</t>
  </si>
  <si>
    <t>ogonzalez@idiger.gov.co</t>
  </si>
  <si>
    <t>*Conscientizar a los colaboradores sobre los beneficios del uso de las caminatas, la bicicleta y el transporte público
*Adecuar la infraestructura para facilitar el uso de la bicicleta como medio de transporte hacia y desde el trabajo</t>
  </si>
  <si>
    <t>Camila Andrea López
Referente Ambiental</t>
  </si>
  <si>
    <t>Olga Yamile Gonzalez
Subdirectora Corporativa</t>
  </si>
  <si>
    <t>Cerrar los parqueaderos y reportar a la Secretaría Distrital de Movilidad los viajes en bicicleta realizados los Días de la Movilidad Sostenible (primer jueves de cada mes).</t>
  </si>
  <si>
    <t>Promover el uso de la caminata, la bicicleta y el transporte público</t>
  </si>
  <si>
    <t>Capacitar a los colaboradores de la Entidad acerca de las ventajas del uso del transporte público para la movilidad sostenible de la ciudad</t>
  </si>
  <si>
    <t>Capacitar a los colaboradores de la Entidad acerca de la seguridad vial para ciclistas</t>
  </si>
  <si>
    <t>Realizar actividades de capacitación y sensibilización para promover los beneficios de las caminatas a la movilidad de la ciudad</t>
  </si>
  <si>
    <t>Instalar punto de herramientas para ciclistas en la zona de biciparqueaderos de las Sedes Normandía y Fontibón para la vigencia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</si>
</sst>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6" formatCode="&quot;$&quot;\ #,##0;[Red]\-&quot;$&quot;\ #,##0"/>
    <numFmt numFmtId="43" formatCode="_-* #,##0.00_-;\-* #,##0.00_-;_-* &quot;-&quot;??_-;_-@_-"/>
    <numFmt numFmtId="164" formatCode="&quot;$&quot;#,##0"/>
    <numFmt numFmtId="165" formatCode="#,##0.0"/>
    <numFmt numFmtId="166" formatCode="0.0%"/>
    <numFmt numFmtId="167" formatCode="0.0"/>
    <numFmt numFmtId="168" formatCode="#,##0;#,##0"/>
    <numFmt numFmtId="169" formatCode="&quot;$&quot;#,##0_ ;[Red]\-#,##0\ "/>
    <numFmt numFmtId="170" formatCode="h:mm\ AM/PM"/>
  </numFmts>
  <fonts count="35" x14ac:knownFonts="1">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b/>
      <sz val="10"/>
      <color rgb="FF00668A"/>
      <name val="Arial"/>
      <family val="2"/>
    </font>
    <font>
      <sz val="10"/>
      <color rgb="FF00668A"/>
      <name val="Arial"/>
      <family val="2"/>
    </font>
    <font>
      <sz val="9"/>
      <color rgb="FF00668A"/>
      <name val="Arial"/>
      <family val="2"/>
    </font>
    <font>
      <sz val="11"/>
      <color theme="1"/>
      <name val="Calibri"/>
      <family val="2"/>
    </font>
    <font>
      <b/>
      <sz val="14"/>
      <color rgb="FF385623"/>
      <name val="Arial"/>
      <family val="2"/>
    </font>
    <font>
      <b/>
      <sz val="10"/>
      <color rgb="FF385623"/>
      <name val="Arial"/>
      <family val="2"/>
    </font>
    <font>
      <b/>
      <sz val="11"/>
      <color rgb="FF3F3F3F"/>
      <name val="Arial"/>
      <family val="2"/>
    </font>
    <font>
      <sz val="11"/>
      <color theme="1"/>
      <name val="Arial"/>
      <family val="2"/>
    </font>
    <font>
      <sz val="9"/>
      <color theme="2" tint="-0.749961851863155"/>
      <name val="Calibri"/>
      <family val="2"/>
      <scheme val="minor"/>
    </font>
    <font>
      <sz val="10"/>
      <color theme="1"/>
      <name val="Calibri"/>
      <family val="2"/>
      <scheme val="minor"/>
    </font>
    <font>
      <b/>
      <sz val="10"/>
      <color theme="0"/>
      <name val="Calibri"/>
      <family val="2"/>
      <scheme val="minor"/>
    </font>
    <font>
      <sz val="11"/>
      <color theme="1"/>
      <name val="Calibri"/>
      <family val="2"/>
      <scheme val="minor"/>
    </font>
    <font>
      <b/>
      <sz val="11"/>
      <color theme="1"/>
      <name val="Calibri"/>
      <family val="2"/>
      <scheme val="minor"/>
    </font>
    <font>
      <b/>
      <sz val="11"/>
      <color theme="1" tint="4.9989318521683403E-2"/>
      <name val="Calibri"/>
      <family val="2"/>
      <scheme val="minor"/>
    </font>
    <font>
      <b/>
      <sz val="9"/>
      <color rgb="FF00668A"/>
      <name val="Arial"/>
      <family val="2"/>
    </font>
    <font>
      <sz val="8"/>
      <name val="Calibri"/>
      <family val="2"/>
      <scheme val="minor"/>
    </font>
    <font>
      <sz val="11"/>
      <color theme="1"/>
      <name val="Calibri"/>
      <family val="2"/>
      <scheme val="minor"/>
    </font>
    <font>
      <sz val="24"/>
      <color theme="1"/>
      <name val="Arial"/>
      <family val="2"/>
    </font>
    <font>
      <b/>
      <sz val="16"/>
      <color theme="1"/>
      <name val="Arial"/>
      <family val="2"/>
    </font>
    <font>
      <b/>
      <sz val="10"/>
      <color rgb="FF001C54"/>
      <name val="Arial"/>
      <family val="2"/>
    </font>
    <font>
      <sz val="11"/>
      <color rgb="FF001C54"/>
      <name val="Calibri"/>
      <family val="2"/>
    </font>
    <font>
      <sz val="10"/>
      <color rgb="FF001C54"/>
      <name val="Arial"/>
      <family val="2"/>
    </font>
    <font>
      <b/>
      <sz val="10"/>
      <color indexed="81"/>
      <name val="Arial"/>
      <family val="2"/>
    </font>
    <font>
      <b/>
      <sz val="9"/>
      <color indexed="81"/>
      <name val="Tahoma"/>
      <family val="2"/>
    </font>
    <font>
      <b/>
      <sz val="10"/>
      <color rgb="FF002060"/>
      <name val="Arial"/>
      <family val="2"/>
    </font>
    <font>
      <sz val="11"/>
      <color rgb="FF002060"/>
      <name val="Calibri"/>
      <family val="2"/>
    </font>
    <font>
      <sz val="9"/>
      <color rgb="FF001C54"/>
      <name val="Arial"/>
      <family val="2"/>
    </font>
    <font>
      <u/>
      <sz val="9"/>
      <color rgb="FF001C54"/>
      <name val="Arial"/>
      <family val="2"/>
    </font>
    <font>
      <b/>
      <sz val="12"/>
      <color rgb="FF001C54"/>
      <name val="Arial"/>
      <family val="2"/>
    </font>
    <font>
      <b/>
      <sz val="13"/>
      <color rgb="FF001C54"/>
      <name val="Arial"/>
      <family val="2"/>
    </font>
    <font>
      <b/>
      <sz val="11"/>
      <color rgb="FF001C54"/>
      <name val="Arial"/>
      <family val="2"/>
    </font>
  </fonts>
  <fills count="13">
    <fill>
      <patternFill patternType="none"/>
    </fill>
    <fill>
      <patternFill patternType="gray125"/>
    </fill>
    <fill>
      <patternFill patternType="solid">
        <fgColor rgb="FFC5E0B3"/>
        <bgColor rgb="FFC5E0B3"/>
      </patternFill>
    </fill>
    <fill>
      <patternFill patternType="solid">
        <fgColor theme="0"/>
        <bgColor theme="0"/>
      </patternFill>
    </fill>
    <fill>
      <patternFill patternType="solid">
        <fgColor rgb="FFF2F2F2"/>
        <bgColor rgb="FFF2F2F2"/>
      </patternFill>
    </fill>
    <fill>
      <patternFill patternType="solid">
        <fgColor theme="0"/>
        <bgColor indexed="64"/>
      </patternFill>
    </fill>
    <fill>
      <patternFill patternType="solid">
        <fgColor theme="4" tint="0.59996337778862885"/>
        <bgColor indexed="64"/>
      </patternFill>
    </fill>
    <fill>
      <patternFill patternType="solid">
        <fgColor theme="1" tint="0.14996795556505021"/>
        <bgColor indexed="64"/>
      </patternFill>
    </fill>
    <fill>
      <patternFill patternType="solid">
        <fgColor theme="9" tint="0.79998168889431442"/>
        <bgColor rgb="FFC5E0B3"/>
      </patternFill>
    </fill>
    <fill>
      <patternFill patternType="solid">
        <fgColor rgb="FFDEF2D8"/>
        <bgColor rgb="FFC5E0B3"/>
      </patternFill>
    </fill>
    <fill>
      <patternFill patternType="solid">
        <fgColor rgb="FFDEF2D8"/>
        <bgColor indexed="64"/>
      </patternFill>
    </fill>
    <fill>
      <patternFill patternType="solid">
        <fgColor theme="0"/>
        <bgColor rgb="FFE2EFD9"/>
      </patternFill>
    </fill>
    <fill>
      <patternFill patternType="solid">
        <fgColor rgb="FFDEF2D8"/>
        <bgColor rgb="FFE2EFD9"/>
      </patternFill>
    </fill>
  </fills>
  <borders count="34">
    <border>
      <left/>
      <right/>
      <top/>
      <bottom/>
      <diagonal/>
    </border>
    <border>
      <left style="hair">
        <color rgb="FF000000"/>
      </left>
      <right/>
      <top style="hair">
        <color rgb="FF000000"/>
      </top>
      <bottom style="hair">
        <color rgb="FF000000"/>
      </bottom>
      <diagonal/>
    </border>
    <border>
      <left/>
      <right/>
      <top style="hair">
        <color rgb="FF000000"/>
      </top>
      <bottom/>
      <diagonal/>
    </border>
    <border>
      <left/>
      <right/>
      <top style="hair">
        <color rgb="FF000000"/>
      </top>
      <bottom style="hair">
        <color rgb="FF000000"/>
      </bottom>
      <diagonal/>
    </border>
    <border>
      <left style="hair">
        <color rgb="FF000000"/>
      </left>
      <right/>
      <top style="hair">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tint="-0.24994659260841701"/>
      </bottom>
      <diagonal/>
    </border>
    <border>
      <left/>
      <right/>
      <top/>
      <bottom style="thick">
        <color theme="4" tint="-0.249977111117893"/>
      </bottom>
      <diagonal/>
    </border>
    <border>
      <left style="hair">
        <color theme="0" tint="-0.499984740745262"/>
      </left>
      <right/>
      <top style="hair">
        <color theme="0" tint="-0.499984740745262"/>
      </top>
      <bottom/>
      <diagonal/>
    </border>
    <border>
      <left style="hair">
        <color rgb="FF000000"/>
      </left>
      <right style="hair">
        <color theme="0" tint="-0.499984740745262"/>
      </right>
      <top style="hair">
        <color theme="0" tint="-0.499984740745262"/>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top/>
      <bottom/>
      <diagonal/>
    </border>
    <border>
      <left style="hair">
        <color rgb="FF002060"/>
      </left>
      <right style="hair">
        <color rgb="FF002060"/>
      </right>
      <top style="hair">
        <color rgb="FF002060"/>
      </top>
      <bottom style="hair">
        <color rgb="FF00206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hair">
        <color rgb="FF001C54"/>
      </left>
      <right/>
      <top style="hair">
        <color rgb="FF001C54"/>
      </top>
      <bottom style="hair">
        <color rgb="FF001C54"/>
      </bottom>
      <diagonal/>
    </border>
    <border>
      <left/>
      <right/>
      <top style="hair">
        <color rgb="FF001C54"/>
      </top>
      <bottom style="hair">
        <color rgb="FF001C54"/>
      </bottom>
      <diagonal/>
    </border>
    <border>
      <left/>
      <right style="hair">
        <color rgb="FF001C54"/>
      </right>
      <top style="hair">
        <color rgb="FF001C54"/>
      </top>
      <bottom style="hair">
        <color rgb="FF001C54"/>
      </bottom>
      <diagonal/>
    </border>
    <border>
      <left style="hair">
        <color rgb="FF001C54"/>
      </left>
      <right style="hair">
        <color rgb="FF001C54"/>
      </right>
      <top style="hair">
        <color rgb="FF001C54"/>
      </top>
      <bottom style="hair">
        <color rgb="FF001C5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rgb="FF001C54"/>
      </right>
      <top/>
      <bottom style="hair">
        <color rgb="FF001C5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s>
  <cellStyleXfs count="13">
    <xf numFmtId="0" fontId="0" fillId="0" borderId="0"/>
    <xf numFmtId="4" fontId="12" fillId="0" borderId="8">
      <alignment horizontal="center"/>
    </xf>
    <xf numFmtId="0" fontId="13" fillId="6" borderId="9" applyAlignment="0" applyProtection="0"/>
    <xf numFmtId="0" fontId="14" fillId="7" borderId="9">
      <alignment horizontal="center" vertical="center"/>
    </xf>
    <xf numFmtId="9" fontId="15" fillId="0" borderId="0" applyFont="0" applyFill="0" applyBorder="0" applyAlignment="0" applyProtection="0"/>
    <xf numFmtId="0" fontId="2" fillId="0" borderId="5"/>
    <xf numFmtId="9" fontId="2" fillId="0" borderId="5" applyFont="0" applyFill="0" applyBorder="0" applyAlignment="0" applyProtection="0"/>
    <xf numFmtId="0" fontId="16" fillId="0" borderId="10"/>
    <xf numFmtId="0" fontId="20" fillId="0" borderId="5"/>
    <xf numFmtId="0" fontId="1" fillId="0" borderId="5"/>
    <xf numFmtId="0" fontId="20" fillId="0" borderId="5"/>
    <xf numFmtId="0" fontId="20" fillId="0" borderId="5"/>
    <xf numFmtId="9" fontId="1" fillId="0" borderId="5" applyFont="0" applyFill="0" applyBorder="0" applyAlignment="0" applyProtection="0"/>
  </cellStyleXfs>
  <cellXfs count="167">
    <xf numFmtId="0" fontId="0" fillId="0" borderId="0" xfId="0"/>
    <xf numFmtId="0" fontId="3" fillId="0" borderId="0" xfId="0" applyFont="1" applyProtection="1">
      <protection hidden="1"/>
    </xf>
    <xf numFmtId="0" fontId="5" fillId="3" borderId="5" xfId="0" applyFont="1" applyFill="1" applyBorder="1" applyAlignment="1" applyProtection="1">
      <alignment horizontal="center" vertical="center" wrapText="1"/>
      <protection hidden="1"/>
    </xf>
    <xf numFmtId="0" fontId="3" fillId="3" borderId="5" xfId="0" applyFont="1" applyFill="1" applyBorder="1" applyAlignment="1" applyProtection="1">
      <alignment vertical="center"/>
      <protection hidden="1"/>
    </xf>
    <xf numFmtId="49" fontId="3" fillId="0" borderId="0" xfId="0" applyNumberFormat="1" applyFont="1" applyProtection="1">
      <protection hidden="1"/>
    </xf>
    <xf numFmtId="0" fontId="0" fillId="0" borderId="0" xfId="0" applyProtection="1">
      <protection hidden="1"/>
    </xf>
    <xf numFmtId="0" fontId="3" fillId="0" borderId="0" xfId="0" applyFont="1" applyAlignment="1" applyProtection="1">
      <alignment vertical="center"/>
      <protection hidden="1"/>
    </xf>
    <xf numFmtId="0" fontId="8" fillId="2" borderId="1" xfId="0" applyFont="1" applyFill="1" applyBorder="1" applyAlignment="1" applyProtection="1">
      <alignment horizontal="left" vertical="center"/>
      <protection hidden="1"/>
    </xf>
    <xf numFmtId="0" fontId="9" fillId="2" borderId="3" xfId="0" applyFont="1" applyFill="1" applyBorder="1" applyAlignment="1" applyProtection="1">
      <alignment horizontal="left" vertical="center"/>
      <protection hidden="1"/>
    </xf>
    <xf numFmtId="0" fontId="9" fillId="2" borderId="3"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0" fontId="3" fillId="0" borderId="0" xfId="0" applyFont="1" applyAlignment="1" applyProtection="1">
      <alignment horizontal="left"/>
      <protection hidden="1"/>
    </xf>
    <xf numFmtId="165" fontId="12" fillId="0" borderId="8" xfId="1" applyNumberFormat="1" applyAlignment="1" applyProtection="1">
      <alignment horizontal="center" vertical="center"/>
      <protection hidden="1"/>
    </xf>
    <xf numFmtId="4" fontId="12" fillId="0" borderId="8" xfId="1" applyAlignment="1" applyProtection="1">
      <alignment horizontal="center" vertical="center"/>
      <protection hidden="1"/>
    </xf>
    <xf numFmtId="4" fontId="12" fillId="0" borderId="8" xfId="1" pivotButton="1" applyAlignment="1" applyProtection="1">
      <alignment horizontal="center" vertical="center"/>
      <protection hidden="1"/>
    </xf>
    <xf numFmtId="0" fontId="14" fillId="7" borderId="9" xfId="3" pivotButton="1" applyAlignment="1" applyProtection="1">
      <alignment horizontal="center" vertical="center" wrapText="1"/>
      <protection hidden="1"/>
    </xf>
    <xf numFmtId="4" fontId="14" fillId="7" borderId="9" xfId="3" pivotButton="1" applyNumberFormat="1" applyAlignment="1" applyProtection="1">
      <alignment horizontal="center" vertical="center" wrapText="1"/>
      <protection hidden="1"/>
    </xf>
    <xf numFmtId="3" fontId="12" fillId="0" borderId="8" xfId="1" applyNumberFormat="1" applyAlignment="1" applyProtection="1">
      <alignment horizontal="center" vertical="center"/>
      <protection hidden="1"/>
    </xf>
    <xf numFmtId="0" fontId="14" fillId="7" borderId="9" xfId="3" applyAlignment="1" applyProtection="1">
      <alignment horizontal="center" vertical="center" wrapText="1"/>
      <protection hidden="1"/>
    </xf>
    <xf numFmtId="4" fontId="14" fillId="7" borderId="9" xfId="3" applyNumberFormat="1" applyAlignment="1" applyProtection="1">
      <alignment horizontal="center" vertical="center" wrapText="1"/>
      <protection hidden="1"/>
    </xf>
    <xf numFmtId="168" fontId="12" fillId="0" borderId="8" xfId="1" applyNumberFormat="1" applyAlignment="1" applyProtection="1">
      <alignment horizontal="center" vertical="center"/>
      <protection hidden="1"/>
    </xf>
    <xf numFmtId="0" fontId="2" fillId="0" borderId="5" xfId="5"/>
    <xf numFmtId="2" fontId="5" fillId="8" borderId="1" xfId="0" applyNumberFormat="1" applyFont="1" applyFill="1" applyBorder="1" applyAlignment="1" applyProtection="1">
      <alignment horizontal="center" vertical="center" wrapText="1"/>
      <protection hidden="1"/>
    </xf>
    <xf numFmtId="3" fontId="5" fillId="8" borderId="1"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Continuous" vertical="center" wrapText="1"/>
      <protection hidden="1"/>
    </xf>
    <xf numFmtId="3" fontId="5" fillId="8" borderId="1" xfId="0" applyNumberFormat="1" applyFont="1" applyFill="1" applyBorder="1" applyAlignment="1" applyProtection="1">
      <alignment horizontal="centerContinuous" vertical="center" wrapText="1"/>
      <protection hidden="1"/>
    </xf>
    <xf numFmtId="166" fontId="5" fillId="8" borderId="1" xfId="4" applyNumberFormat="1" applyFont="1" applyFill="1" applyBorder="1" applyAlignment="1" applyProtection="1">
      <alignment horizontal="centerContinuous" vertical="center" wrapText="1"/>
      <protection hidden="1"/>
    </xf>
    <xf numFmtId="164" fontId="5" fillId="8" borderId="1" xfId="0" applyNumberFormat="1" applyFont="1" applyFill="1" applyBorder="1" applyAlignment="1" applyProtection="1">
      <alignment horizontal="centerContinuous" vertical="center" wrapText="1"/>
      <protection hidden="1"/>
    </xf>
    <xf numFmtId="165" fontId="5" fillId="8" borderId="1" xfId="0" applyNumberFormat="1" applyFont="1" applyFill="1" applyBorder="1" applyAlignment="1" applyProtection="1">
      <alignment horizontal="centerContinuous" vertical="center" wrapText="1"/>
      <protection hidden="1"/>
    </xf>
    <xf numFmtId="0" fontId="4" fillId="2" borderId="12"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3" fontId="6" fillId="8" borderId="1" xfId="0" applyNumberFormat="1" applyFont="1" applyFill="1" applyBorder="1" applyAlignment="1" applyProtection="1">
      <alignment horizontal="center" vertical="center" wrapText="1"/>
      <protection hidden="1"/>
    </xf>
    <xf numFmtId="0" fontId="2" fillId="0" borderId="5" xfId="5" applyProtection="1">
      <protection hidden="1"/>
    </xf>
    <xf numFmtId="0" fontId="0" fillId="0" borderId="0" xfId="0" applyAlignment="1" applyProtection="1">
      <alignment horizontal="center" vertical="center"/>
      <protection hidden="1"/>
    </xf>
    <xf numFmtId="0" fontId="2" fillId="0" borderId="5" xfId="5" applyAlignment="1" applyProtection="1">
      <alignment horizontal="center" vertical="center"/>
      <protection hidden="1"/>
    </xf>
    <xf numFmtId="0" fontId="2" fillId="0" borderId="5" xfId="5" pivotButton="1" applyAlignment="1" applyProtection="1">
      <alignment horizontal="center" vertical="center"/>
      <protection hidden="1"/>
    </xf>
    <xf numFmtId="0" fontId="4" fillId="2" borderId="2"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center" vertical="center" wrapText="1"/>
      <protection hidden="1"/>
    </xf>
    <xf numFmtId="0" fontId="4" fillId="2" borderId="16" xfId="0" applyFont="1" applyFill="1" applyBorder="1" applyAlignment="1" applyProtection="1">
      <alignment horizontal="center" vertical="center" wrapText="1"/>
      <protection hidden="1"/>
    </xf>
    <xf numFmtId="0" fontId="18" fillId="2" borderId="16" xfId="0" applyFont="1" applyFill="1" applyBorder="1" applyAlignment="1" applyProtection="1">
      <alignment horizontal="center" vertical="center" wrapText="1"/>
      <protection hidden="1"/>
    </xf>
    <xf numFmtId="164" fontId="6" fillId="8" borderId="1" xfId="0" applyNumberFormat="1" applyFont="1" applyFill="1" applyBorder="1" applyAlignment="1" applyProtection="1">
      <alignment horizontal="center" vertical="center" wrapText="1"/>
      <protection hidden="1"/>
    </xf>
    <xf numFmtId="166" fontId="6" fillId="8" borderId="1" xfId="4" applyNumberFormat="1" applyFont="1" applyFill="1" applyBorder="1" applyAlignment="1" applyProtection="1">
      <alignment horizontal="center" vertical="center" wrapText="1"/>
      <protection hidden="1"/>
    </xf>
    <xf numFmtId="0" fontId="0" fillId="0" borderId="0" xfId="0" pivotButton="1"/>
    <xf numFmtId="3" fontId="0" fillId="0" borderId="0" xfId="0" applyNumberFormat="1"/>
    <xf numFmtId="1" fontId="0" fillId="0" borderId="0" xfId="0" applyNumberFormat="1"/>
    <xf numFmtId="0" fontId="17" fillId="5" borderId="11" xfId="7" applyFont="1" applyFill="1" applyBorder="1" applyAlignment="1">
      <alignment horizontal="center" vertical="center"/>
    </xf>
    <xf numFmtId="167" fontId="6" fillId="8" borderId="1" xfId="4" applyNumberFormat="1" applyFont="1" applyFill="1" applyBorder="1" applyAlignment="1" applyProtection="1">
      <alignment horizontal="center" vertical="center" wrapText="1"/>
      <protection hidden="1"/>
    </xf>
    <xf numFmtId="167" fontId="6" fillId="8" borderId="1" xfId="0" applyNumberFormat="1" applyFont="1" applyFill="1" applyBorder="1" applyAlignment="1" applyProtection="1">
      <alignment horizontal="center" vertical="center" wrapText="1"/>
      <protection hidden="1"/>
    </xf>
    <xf numFmtId="3" fontId="12" fillId="0" borderId="8" xfId="1" pivotButton="1" applyNumberFormat="1" applyAlignment="1" applyProtection="1">
      <alignment horizontal="center" vertical="center"/>
      <protection hidden="1"/>
    </xf>
    <xf numFmtId="0" fontId="2" fillId="0" borderId="5" xfId="5" pivotButton="1" applyProtection="1">
      <protection hidden="1"/>
    </xf>
    <xf numFmtId="166" fontId="12" fillId="0" borderId="8" xfId="4" applyNumberFormat="1" applyFont="1" applyBorder="1" applyAlignment="1" applyProtection="1">
      <alignment horizontal="center" vertical="center"/>
      <protection hidden="1"/>
    </xf>
    <xf numFmtId="0" fontId="20" fillId="0" borderId="5" xfId="8"/>
    <xf numFmtId="0" fontId="21" fillId="0" borderId="5" xfId="8" applyFont="1" applyAlignment="1">
      <alignment vertical="center" wrapText="1"/>
    </xf>
    <xf numFmtId="0" fontId="3" fillId="0" borderId="5" xfId="8" applyFont="1" applyProtection="1">
      <protection hidden="1"/>
    </xf>
    <xf numFmtId="0" fontId="20" fillId="0" borderId="5" xfId="8" applyProtection="1">
      <protection hidden="1"/>
    </xf>
    <xf numFmtId="0" fontId="23" fillId="9" borderId="17" xfId="8" applyFont="1" applyFill="1" applyBorder="1" applyAlignment="1" applyProtection="1">
      <alignment horizontal="center" vertical="center" wrapText="1"/>
      <protection hidden="1"/>
    </xf>
    <xf numFmtId="0" fontId="25" fillId="3" borderId="17" xfId="8" applyFont="1" applyFill="1" applyBorder="1" applyAlignment="1" applyProtection="1">
      <alignment horizontal="center" vertical="center" wrapText="1"/>
      <protection locked="0"/>
    </xf>
    <xf numFmtId="0" fontId="28" fillId="9" borderId="17" xfId="8" applyFont="1" applyFill="1" applyBorder="1" applyAlignment="1" applyProtection="1">
      <alignment horizontal="center" vertical="center" wrapText="1"/>
      <protection hidden="1"/>
    </xf>
    <xf numFmtId="0" fontId="30" fillId="3" borderId="17" xfId="8" applyFont="1" applyFill="1" applyBorder="1" applyAlignment="1" applyProtection="1">
      <alignment horizontal="center" vertical="center" wrapText="1"/>
      <protection locked="0"/>
    </xf>
    <xf numFmtId="0" fontId="31" fillId="3" borderId="17" xfId="8" applyFont="1" applyFill="1" applyBorder="1" applyAlignment="1" applyProtection="1">
      <alignment horizontal="center" vertical="center" wrapText="1"/>
      <protection locked="0"/>
    </xf>
    <xf numFmtId="0" fontId="3" fillId="5" borderId="5" xfId="8" applyFont="1" applyFill="1" applyProtection="1">
      <protection hidden="1"/>
    </xf>
    <xf numFmtId="0" fontId="25" fillId="0" borderId="5" xfId="8" applyFont="1" applyProtection="1">
      <protection hidden="1"/>
    </xf>
    <xf numFmtId="0" fontId="25" fillId="0" borderId="5" xfId="8" applyFont="1" applyAlignment="1" applyProtection="1">
      <alignment horizontal="center" vertical="center"/>
      <protection hidden="1"/>
    </xf>
    <xf numFmtId="0" fontId="25" fillId="0" borderId="5" xfId="8" applyFont="1" applyAlignment="1" applyProtection="1">
      <alignment vertical="center" wrapText="1"/>
      <protection hidden="1"/>
    </xf>
    <xf numFmtId="0" fontId="30" fillId="3" borderId="24" xfId="8" applyFont="1" applyFill="1" applyBorder="1" applyAlignment="1" applyProtection="1">
      <alignment horizontal="center" vertical="center" wrapText="1"/>
      <protection locked="0"/>
    </xf>
    <xf numFmtId="49" fontId="3" fillId="0" borderId="5" xfId="8" applyNumberFormat="1" applyFont="1" applyProtection="1">
      <protection hidden="1"/>
    </xf>
    <xf numFmtId="0" fontId="3" fillId="0" borderId="5" xfId="8" applyFont="1" applyAlignment="1" applyProtection="1">
      <alignment vertical="center"/>
      <protection hidden="1"/>
    </xf>
    <xf numFmtId="49" fontId="3" fillId="0" borderId="5" xfId="8" applyNumberFormat="1" applyFont="1" applyAlignment="1" applyProtection="1">
      <alignment vertical="center"/>
      <protection hidden="1"/>
    </xf>
    <xf numFmtId="0" fontId="34" fillId="2" borderId="1" xfId="8" applyFont="1" applyFill="1" applyBorder="1" applyAlignment="1" applyProtection="1">
      <alignment horizontal="center" vertical="center" wrapText="1"/>
      <protection hidden="1"/>
    </xf>
    <xf numFmtId="0" fontId="23" fillId="2" borderId="1" xfId="8" applyFont="1" applyFill="1" applyBorder="1" applyAlignment="1" applyProtection="1">
      <alignment horizontal="center" vertical="center" wrapText="1"/>
      <protection hidden="1"/>
    </xf>
    <xf numFmtId="0" fontId="30" fillId="12" borderId="24" xfId="8" applyFont="1" applyFill="1" applyBorder="1" applyAlignment="1" applyProtection="1">
      <alignment horizontal="center" vertical="center" wrapText="1"/>
      <protection hidden="1"/>
    </xf>
    <xf numFmtId="0" fontId="30" fillId="12" borderId="24" xfId="8" quotePrefix="1" applyFont="1" applyFill="1" applyBorder="1" applyAlignment="1" applyProtection="1">
      <alignment horizontal="center" vertical="center" wrapText="1"/>
      <protection hidden="1"/>
    </xf>
    <xf numFmtId="169" fontId="30" fillId="12" borderId="24" xfId="8" applyNumberFormat="1" applyFont="1" applyFill="1" applyBorder="1" applyAlignment="1" applyProtection="1">
      <alignment horizontal="center" vertical="center" wrapText="1"/>
      <protection hidden="1"/>
    </xf>
    <xf numFmtId="0" fontId="23" fillId="2" borderId="4" xfId="8" applyFont="1" applyFill="1" applyBorder="1" applyAlignment="1" applyProtection="1">
      <alignment horizontal="center" vertical="center" wrapText="1"/>
      <protection hidden="1"/>
    </xf>
    <xf numFmtId="0" fontId="23" fillId="2" borderId="23" xfId="8" applyFont="1" applyFill="1" applyBorder="1" applyAlignment="1" applyProtection="1">
      <alignment horizontal="center" vertical="center" wrapText="1"/>
      <protection hidden="1"/>
    </xf>
    <xf numFmtId="0" fontId="30" fillId="3" borderId="18" xfId="8" applyFont="1" applyFill="1" applyBorder="1" applyAlignment="1" applyProtection="1">
      <alignment horizontal="center" vertical="center" wrapText="1"/>
      <protection locked="0"/>
    </xf>
    <xf numFmtId="0" fontId="5" fillId="3" borderId="5" xfId="8" applyFont="1" applyFill="1" applyAlignment="1" applyProtection="1">
      <alignment horizontal="center" vertical="center" wrapText="1"/>
      <protection hidden="1"/>
    </xf>
    <xf numFmtId="0" fontId="3" fillId="3" borderId="5" xfId="8" applyFont="1" applyFill="1" applyAlignment="1" applyProtection="1">
      <alignment vertical="center"/>
      <protection hidden="1"/>
    </xf>
    <xf numFmtId="0" fontId="25" fillId="12" borderId="24" xfId="8" applyFont="1" applyFill="1" applyBorder="1" applyAlignment="1" applyProtection="1">
      <alignment horizontal="center" vertical="center" wrapText="1"/>
      <protection hidden="1"/>
    </xf>
    <xf numFmtId="164" fontId="25" fillId="12" borderId="24" xfId="8" applyNumberFormat="1" applyFont="1" applyFill="1" applyBorder="1" applyAlignment="1" applyProtection="1">
      <alignment horizontal="center" vertical="center" wrapText="1"/>
      <protection hidden="1"/>
    </xf>
    <xf numFmtId="164" fontId="23" fillId="2" borderId="1" xfId="8" applyNumberFormat="1" applyFont="1" applyFill="1" applyBorder="1" applyAlignment="1" applyProtection="1">
      <alignment horizontal="center" vertical="center"/>
      <protection hidden="1"/>
    </xf>
    <xf numFmtId="9" fontId="23" fillId="12" borderId="1" xfId="8" applyNumberFormat="1" applyFont="1" applyFill="1" applyBorder="1" applyAlignment="1" applyProtection="1">
      <alignment horizontal="center" vertical="center" wrapText="1"/>
      <protection hidden="1"/>
    </xf>
    <xf numFmtId="0" fontId="23" fillId="12" borderId="1" xfId="8" applyFont="1" applyFill="1" applyBorder="1" applyAlignment="1" applyProtection="1">
      <alignment horizontal="center" vertical="center" wrapText="1"/>
      <protection hidden="1"/>
    </xf>
    <xf numFmtId="9" fontId="23" fillId="2" borderId="1" xfId="8" applyNumberFormat="1" applyFont="1" applyFill="1" applyBorder="1" applyAlignment="1" applyProtection="1">
      <alignment horizontal="center" vertical="center" wrapText="1"/>
      <protection hidden="1"/>
    </xf>
    <xf numFmtId="0" fontId="23" fillId="2" borderId="24" xfId="8" applyFont="1" applyFill="1" applyBorder="1" applyAlignment="1" applyProtection="1">
      <alignment horizontal="center" vertical="center" wrapText="1"/>
      <protection hidden="1"/>
    </xf>
    <xf numFmtId="0" fontId="25" fillId="3" borderId="1" xfId="8" applyFont="1" applyFill="1" applyBorder="1" applyAlignment="1" applyProtection="1">
      <alignment horizontal="center" vertical="center" wrapText="1"/>
      <protection hidden="1"/>
    </xf>
    <xf numFmtId="49" fontId="25" fillId="0" borderId="5" xfId="8" applyNumberFormat="1" applyFont="1" applyProtection="1">
      <protection hidden="1"/>
    </xf>
    <xf numFmtId="0" fontId="20" fillId="0" borderId="5" xfId="11"/>
    <xf numFmtId="0" fontId="10" fillId="4" borderId="6"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1" fillId="3" borderId="6" xfId="11" applyFont="1" applyFill="1" applyBorder="1" applyAlignment="1">
      <alignment horizontal="center" vertical="center" wrapText="1"/>
    </xf>
    <xf numFmtId="0" fontId="10" fillId="3" borderId="5" xfId="11" applyFont="1" applyFill="1" applyAlignment="1">
      <alignment horizontal="center" vertical="center" wrapText="1"/>
    </xf>
    <xf numFmtId="0" fontId="11" fillId="3" borderId="6" xfId="11" applyFont="1" applyFill="1" applyBorder="1" applyAlignment="1">
      <alignment horizontal="center"/>
    </xf>
    <xf numFmtId="0" fontId="7" fillId="3" borderId="5" xfId="11" applyFont="1" applyFill="1"/>
    <xf numFmtId="2" fontId="2" fillId="0" borderId="5" xfId="5" applyNumberFormat="1" applyAlignment="1" applyProtection="1">
      <alignment horizontal="center" vertical="center"/>
      <protection hidden="1"/>
    </xf>
    <xf numFmtId="1" fontId="2" fillId="0" borderId="5" xfId="5" applyNumberFormat="1" applyAlignment="1" applyProtection="1">
      <alignment horizontal="center" vertical="center"/>
      <protection hidden="1"/>
    </xf>
    <xf numFmtId="167" fontId="2" fillId="0" borderId="5" xfId="5" applyNumberFormat="1" applyAlignment="1" applyProtection="1">
      <alignment horizontal="center" vertical="center"/>
      <protection hidden="1"/>
    </xf>
    <xf numFmtId="165" fontId="2" fillId="0" borderId="5" xfId="5" applyNumberFormat="1" applyAlignment="1" applyProtection="1">
      <alignment horizontal="center" vertical="center"/>
      <protection hidden="1"/>
    </xf>
    <xf numFmtId="43" fontId="2" fillId="0" borderId="5" xfId="5" applyNumberFormat="1" applyAlignment="1" applyProtection="1">
      <alignment horizontal="center" vertical="center"/>
      <protection hidden="1"/>
    </xf>
    <xf numFmtId="164" fontId="2" fillId="0" borderId="5" xfId="5" applyNumberFormat="1" applyAlignment="1" applyProtection="1">
      <alignment horizontal="center" vertical="center"/>
      <protection hidden="1"/>
    </xf>
    <xf numFmtId="166" fontId="2" fillId="0" borderId="5" xfId="4" applyNumberFormat="1" applyFont="1" applyBorder="1" applyAlignment="1" applyProtection="1">
      <alignment horizontal="center" vertical="center"/>
      <protection hidden="1"/>
    </xf>
    <xf numFmtId="0" fontId="23" fillId="2" borderId="1" xfId="8" applyFont="1" applyFill="1" applyBorder="1" applyAlignment="1" applyProtection="1">
      <alignment horizontal="center" vertical="center" wrapText="1"/>
      <protection locked="0" hidden="1"/>
    </xf>
    <xf numFmtId="0" fontId="23" fillId="2" borderId="24" xfId="8" applyFont="1" applyFill="1" applyBorder="1" applyAlignment="1" applyProtection="1">
      <alignment horizontal="center" vertical="center" wrapText="1"/>
      <protection locked="0" hidden="1"/>
    </xf>
    <xf numFmtId="164" fontId="23" fillId="2" borderId="1" xfId="8" applyNumberFormat="1" applyFont="1" applyFill="1" applyBorder="1" applyAlignment="1" applyProtection="1">
      <alignment horizontal="center" vertical="center"/>
      <protection locked="0" hidden="1"/>
    </xf>
    <xf numFmtId="0" fontId="25" fillId="0" borderId="5" xfId="8" applyFont="1" applyProtection="1">
      <protection locked="0" hidden="1"/>
    </xf>
    <xf numFmtId="0" fontId="0" fillId="0" borderId="0" xfId="0" applyProtection="1">
      <protection locked="0" hidden="1"/>
    </xf>
    <xf numFmtId="0" fontId="23" fillId="9" borderId="25" xfId="8" applyFont="1" applyFill="1" applyBorder="1" applyAlignment="1" applyProtection="1">
      <alignment horizontal="center" vertical="center" wrapText="1"/>
      <protection hidden="1"/>
    </xf>
    <xf numFmtId="0" fontId="30" fillId="3" borderId="25" xfId="8" applyFont="1" applyFill="1" applyBorder="1" applyAlignment="1" applyProtection="1">
      <alignment horizontal="center" vertical="center" wrapText="1"/>
      <protection locked="0"/>
    </xf>
    <xf numFmtId="0" fontId="30" fillId="3" borderId="26" xfId="8" applyFont="1" applyFill="1" applyBorder="1" applyAlignment="1" applyProtection="1">
      <alignment horizontal="center" vertical="center" wrapText="1"/>
      <protection locked="0"/>
    </xf>
    <xf numFmtId="3" fontId="30" fillId="3" borderId="21" xfId="8" applyNumberFormat="1" applyFont="1" applyFill="1" applyBorder="1" applyAlignment="1" applyProtection="1">
      <alignment horizontal="center" vertical="center" wrapText="1"/>
      <protection locked="0"/>
    </xf>
    <xf numFmtId="0" fontId="23" fillId="9" borderId="21" xfId="8" applyFont="1" applyFill="1" applyBorder="1" applyAlignment="1" applyProtection="1">
      <alignment horizontal="center" vertical="center" wrapText="1"/>
      <protection hidden="1"/>
    </xf>
    <xf numFmtId="0" fontId="23" fillId="3" borderId="17" xfId="8" applyFont="1" applyFill="1" applyBorder="1" applyAlignment="1">
      <alignment horizontal="center" vertical="center" wrapText="1"/>
    </xf>
    <xf numFmtId="0" fontId="23" fillId="0" borderId="25" xfId="8" applyFont="1" applyBorder="1" applyAlignment="1" applyProtection="1">
      <alignment horizontal="center" vertical="center" wrapText="1"/>
      <protection locked="0" hidden="1"/>
    </xf>
    <xf numFmtId="4" fontId="12" fillId="0" borderId="8" xfId="1" applyProtection="1">
      <alignment horizontal="center"/>
      <protection hidden="1"/>
    </xf>
    <xf numFmtId="165" fontId="0" fillId="0" borderId="0" xfId="0" applyNumberFormat="1" applyAlignment="1">
      <alignment horizontal="center" vertical="center"/>
    </xf>
    <xf numFmtId="170" fontId="2" fillId="0" borderId="5" xfId="5" applyNumberFormat="1" applyAlignment="1" applyProtection="1">
      <alignment horizontal="center" vertical="center"/>
      <protection hidden="1"/>
    </xf>
    <xf numFmtId="170"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protection hidden="1"/>
    </xf>
    <xf numFmtId="167" fontId="0" fillId="0" borderId="0" xfId="0" applyNumberFormat="1" applyAlignment="1" applyProtection="1">
      <alignment horizontal="center" vertical="center"/>
      <protection hidden="1"/>
    </xf>
    <xf numFmtId="165" fontId="0" fillId="0" borderId="0" xfId="0" applyNumberFormat="1" applyAlignment="1" applyProtection="1">
      <alignment horizontal="center" vertical="center"/>
      <protection hidden="1"/>
    </xf>
    <xf numFmtId="43" fontId="0" fillId="0" borderId="0" xfId="0" applyNumberFormat="1" applyAlignment="1" applyProtection="1">
      <alignment horizontal="center" vertical="center"/>
      <protection hidden="1"/>
    </xf>
    <xf numFmtId="164" fontId="0" fillId="0" borderId="0" xfId="0" applyNumberFormat="1" applyAlignment="1" applyProtection="1">
      <alignment horizontal="center" vertical="center"/>
      <protection hidden="1"/>
    </xf>
    <xf numFmtId="166" fontId="0" fillId="0" borderId="0" xfId="4" applyNumberFormat="1" applyFont="1" applyAlignment="1" applyProtection="1">
      <alignment horizontal="center" vertical="center"/>
      <protection hidden="1"/>
    </xf>
    <xf numFmtId="6" fontId="30" fillId="3" borderId="24" xfId="8" applyNumberFormat="1" applyFont="1" applyFill="1" applyBorder="1" applyAlignment="1" applyProtection="1">
      <alignment horizontal="center" vertical="center" wrapText="1"/>
      <protection locked="0"/>
    </xf>
    <xf numFmtId="0" fontId="21" fillId="0" borderId="5" xfId="8" applyFont="1" applyAlignment="1">
      <alignment horizontal="center" vertical="center" wrapText="1"/>
    </xf>
    <xf numFmtId="0" fontId="20" fillId="0" borderId="5" xfId="8"/>
    <xf numFmtId="0" fontId="22" fillId="0" borderId="5" xfId="8" applyFont="1" applyAlignment="1">
      <alignment horizontal="center"/>
    </xf>
    <xf numFmtId="0" fontId="25" fillId="9" borderId="25" xfId="8" applyFont="1" applyFill="1" applyBorder="1" applyAlignment="1" applyProtection="1">
      <alignment horizontal="center" vertical="center" wrapText="1"/>
      <protection hidden="1"/>
    </xf>
    <xf numFmtId="0" fontId="23" fillId="9" borderId="25" xfId="8" applyFont="1" applyFill="1" applyBorder="1" applyAlignment="1" applyProtection="1">
      <alignment horizontal="center" vertical="center" wrapText="1"/>
      <protection hidden="1"/>
    </xf>
    <xf numFmtId="0" fontId="30" fillId="3" borderId="25" xfId="8" applyFont="1" applyFill="1" applyBorder="1" applyAlignment="1" applyProtection="1">
      <alignment horizontal="center" vertical="center" wrapText="1"/>
      <protection locked="0"/>
    </xf>
    <xf numFmtId="0" fontId="23" fillId="9" borderId="28" xfId="8" applyFont="1" applyFill="1" applyBorder="1" applyAlignment="1" applyProtection="1">
      <alignment horizontal="center" vertical="center" wrapText="1"/>
      <protection hidden="1"/>
    </xf>
    <xf numFmtId="0" fontId="23" fillId="9" borderId="29" xfId="8" applyFont="1" applyFill="1" applyBorder="1" applyAlignment="1" applyProtection="1">
      <alignment horizontal="center" vertical="center" wrapText="1"/>
      <protection hidden="1"/>
    </xf>
    <xf numFmtId="0" fontId="23" fillId="9" borderId="30" xfId="8" applyFont="1" applyFill="1" applyBorder="1" applyAlignment="1" applyProtection="1">
      <alignment horizontal="center" vertical="center" wrapText="1"/>
      <protection hidden="1"/>
    </xf>
    <xf numFmtId="0" fontId="23" fillId="9" borderId="31" xfId="8" applyFont="1" applyFill="1" applyBorder="1" applyAlignment="1" applyProtection="1">
      <alignment horizontal="center" vertical="center" wrapText="1"/>
      <protection hidden="1"/>
    </xf>
    <xf numFmtId="164" fontId="30" fillId="3" borderId="25" xfId="8" applyNumberFormat="1" applyFont="1" applyFill="1" applyBorder="1" applyAlignment="1" applyProtection="1">
      <alignment horizontal="center" vertical="center" wrapText="1"/>
      <protection locked="0"/>
    </xf>
    <xf numFmtId="0" fontId="23" fillId="9" borderId="17" xfId="8" applyFont="1" applyFill="1" applyBorder="1" applyAlignment="1" applyProtection="1">
      <alignment horizontal="center" vertical="center" wrapText="1"/>
      <protection hidden="1"/>
    </xf>
    <xf numFmtId="0" fontId="24" fillId="10" borderId="17" xfId="8" applyFont="1" applyFill="1" applyBorder="1" applyProtection="1">
      <protection hidden="1"/>
    </xf>
    <xf numFmtId="0" fontId="25" fillId="3" borderId="17" xfId="8" applyFont="1" applyFill="1" applyBorder="1" applyAlignment="1" applyProtection="1">
      <alignment horizontal="center" vertical="center" wrapText="1"/>
      <protection locked="0"/>
    </xf>
    <xf numFmtId="0" fontId="24" fillId="0" borderId="17" xfId="8" applyFont="1" applyBorder="1" applyProtection="1">
      <protection locked="0"/>
    </xf>
    <xf numFmtId="0" fontId="23" fillId="9" borderId="33" xfId="8" applyFont="1" applyFill="1" applyBorder="1" applyAlignment="1" applyProtection="1">
      <alignment horizontal="center" vertical="center" wrapText="1"/>
      <protection hidden="1"/>
    </xf>
    <xf numFmtId="0" fontId="23" fillId="0" borderId="32" xfId="8" applyFont="1" applyBorder="1" applyAlignment="1" applyProtection="1">
      <alignment horizontal="center" vertical="center" wrapText="1"/>
      <protection locked="0" hidden="1"/>
    </xf>
    <xf numFmtId="0" fontId="23" fillId="0" borderId="27" xfId="8" applyFont="1" applyBorder="1" applyAlignment="1" applyProtection="1">
      <alignment horizontal="center" vertical="center" wrapText="1"/>
      <protection locked="0" hidden="1"/>
    </xf>
    <xf numFmtId="0" fontId="28" fillId="9" borderId="17" xfId="8" applyFont="1" applyFill="1" applyBorder="1" applyAlignment="1" applyProtection="1">
      <alignment horizontal="center" vertical="center" wrapText="1"/>
      <protection hidden="1"/>
    </xf>
    <xf numFmtId="0" fontId="29" fillId="10" borderId="17" xfId="8" applyFont="1" applyFill="1" applyBorder="1" applyProtection="1">
      <protection hidden="1"/>
    </xf>
    <xf numFmtId="0" fontId="30" fillId="3" borderId="17" xfId="8" applyFont="1" applyFill="1" applyBorder="1" applyAlignment="1" applyProtection="1">
      <alignment horizontal="center" vertical="center" wrapText="1"/>
      <protection locked="0"/>
    </xf>
    <xf numFmtId="0" fontId="3" fillId="0" borderId="5" xfId="8" applyFont="1" applyAlignment="1" applyProtection="1">
      <alignment horizontal="center" vertical="center"/>
      <protection hidden="1"/>
    </xf>
    <xf numFmtId="0" fontId="20" fillId="0" borderId="5" xfId="8" applyProtection="1">
      <protection hidden="1"/>
    </xf>
    <xf numFmtId="0" fontId="28" fillId="9" borderId="1" xfId="8" applyFont="1" applyFill="1" applyBorder="1" applyAlignment="1" applyProtection="1">
      <alignment horizontal="center" vertical="center" wrapText="1"/>
      <protection hidden="1"/>
    </xf>
    <xf numFmtId="0" fontId="29" fillId="10" borderId="18" xfId="8" applyFont="1" applyFill="1" applyBorder="1" applyProtection="1">
      <protection hidden="1"/>
    </xf>
    <xf numFmtId="0" fontId="28" fillId="9" borderId="4" xfId="8" applyFont="1" applyFill="1" applyBorder="1" applyAlignment="1" applyProtection="1">
      <alignment horizontal="center" vertical="center" wrapText="1"/>
      <protection hidden="1"/>
    </xf>
    <xf numFmtId="0" fontId="29" fillId="10" borderId="2" xfId="8" applyFont="1" applyFill="1" applyBorder="1" applyProtection="1">
      <protection hidden="1"/>
    </xf>
    <xf numFmtId="0" fontId="29" fillId="10" borderId="19" xfId="8" applyFont="1" applyFill="1" applyBorder="1" applyProtection="1">
      <protection hidden="1"/>
    </xf>
    <xf numFmtId="0" fontId="29" fillId="10" borderId="3" xfId="8" applyFont="1" applyFill="1" applyBorder="1" applyProtection="1">
      <protection hidden="1"/>
    </xf>
    <xf numFmtId="0" fontId="30" fillId="3" borderId="1" xfId="8" applyFont="1" applyFill="1" applyBorder="1" applyAlignment="1" applyProtection="1">
      <alignment horizontal="center" vertical="center" wrapText="1"/>
      <protection locked="0"/>
    </xf>
    <xf numFmtId="0" fontId="24" fillId="0" borderId="3" xfId="8" applyFont="1" applyBorder="1" applyProtection="1">
      <protection locked="0"/>
    </xf>
    <xf numFmtId="0" fontId="24" fillId="0" borderId="18" xfId="8" applyFont="1" applyBorder="1" applyProtection="1">
      <protection locked="0"/>
    </xf>
    <xf numFmtId="0" fontId="4" fillId="2" borderId="14" xfId="0" applyFont="1" applyFill="1" applyBorder="1" applyAlignment="1" applyProtection="1">
      <alignment horizontal="center" vertical="center" wrapText="1"/>
      <protection hidden="1"/>
    </xf>
    <xf numFmtId="0" fontId="4" fillId="2" borderId="15" xfId="0" applyFont="1" applyFill="1" applyBorder="1" applyAlignment="1" applyProtection="1">
      <alignment horizontal="center" vertical="center" wrapText="1"/>
      <protection hidden="1"/>
    </xf>
    <xf numFmtId="0" fontId="33" fillId="9" borderId="23" xfId="8" applyFont="1" applyFill="1" applyBorder="1" applyAlignment="1" applyProtection="1">
      <alignment horizontal="center" vertical="center" wrapText="1"/>
      <protection hidden="1"/>
    </xf>
    <xf numFmtId="0" fontId="24" fillId="10" borderId="23" xfId="8" applyFont="1" applyFill="1" applyBorder="1" applyProtection="1">
      <protection hidden="1"/>
    </xf>
    <xf numFmtId="0" fontId="25" fillId="11" borderId="23" xfId="8" applyFont="1" applyFill="1" applyBorder="1" applyAlignment="1" applyProtection="1">
      <alignment horizontal="left" vertical="center" wrapText="1"/>
      <protection locked="0"/>
    </xf>
    <xf numFmtId="0" fontId="24" fillId="5" borderId="23" xfId="8" applyFont="1" applyFill="1" applyBorder="1" applyProtection="1">
      <protection locked="0"/>
    </xf>
    <xf numFmtId="0" fontId="32" fillId="9" borderId="20" xfId="8" applyFont="1" applyFill="1" applyBorder="1" applyAlignment="1" applyProtection="1">
      <alignment horizontal="left" vertical="center"/>
      <protection hidden="1"/>
    </xf>
    <xf numFmtId="0" fontId="32" fillId="9" borderId="21" xfId="8" applyFont="1" applyFill="1" applyBorder="1" applyAlignment="1" applyProtection="1">
      <alignment horizontal="left" vertical="center"/>
      <protection hidden="1"/>
    </xf>
    <xf numFmtId="0" fontId="32" fillId="9" borderId="22" xfId="8" applyFont="1" applyFill="1" applyBorder="1" applyAlignment="1" applyProtection="1">
      <alignment horizontal="left" vertical="center"/>
      <protection hidden="1"/>
    </xf>
  </cellXfs>
  <cellStyles count="13">
    <cellStyle name="Cont_Tabla" xfId="1" xr:uid="{00000000-0005-0000-0000-000000000000}"/>
    <cellStyle name="Formula" xfId="2" xr:uid="{00000000-0005-0000-0000-000001000000}"/>
    <cellStyle name="Head_1" xfId="7" xr:uid="{00000000-0005-0000-0000-000002000000}"/>
    <cellStyle name="Head_Tabla_2" xfId="3" xr:uid="{00000000-0005-0000-0000-000003000000}"/>
    <cellStyle name="Normal" xfId="0" builtinId="0"/>
    <cellStyle name="Normal 10" xfId="11" xr:uid="{00000000-0005-0000-0000-000005000000}"/>
    <cellStyle name="Normal 2" xfId="5" xr:uid="{00000000-0005-0000-0000-000006000000}"/>
    <cellStyle name="Normal 2 2" xfId="9" xr:uid="{00000000-0005-0000-0000-000007000000}"/>
    <cellStyle name="Normal 3" xfId="8" xr:uid="{00000000-0005-0000-0000-000008000000}"/>
    <cellStyle name="Normal 7" xfId="10" xr:uid="{00000000-0005-0000-0000-000009000000}"/>
    <cellStyle name="Porcentaje" xfId="4" builtinId="5"/>
    <cellStyle name="Porcentaje 2" xfId="6" xr:uid="{00000000-0005-0000-0000-00000B000000}"/>
    <cellStyle name="Porcentaje 2 2" xfId="12" xr:uid="{00000000-0005-0000-0000-00000C000000}"/>
  </cellStyles>
  <dxfs count="114">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val="0"/>
        <i val="0"/>
        <strike val="0"/>
        <condense val="0"/>
        <extend val="0"/>
        <outline val="0"/>
        <shadow val="0"/>
        <u val="none"/>
        <vertAlign val="baseline"/>
        <sz val="9"/>
        <color rgb="FF00668A"/>
        <name val="Arial"/>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7"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style="hair">
          <color rgb="FF000000"/>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2" formatCode="0.0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i val="0"/>
        <strike val="0"/>
        <condense val="0"/>
        <extend val="0"/>
        <outline val="0"/>
        <shadow val="0"/>
        <u val="none"/>
        <vertAlign val="baseline"/>
        <sz val="10"/>
        <color rgb="FF00668A"/>
        <name val="Arial"/>
        <scheme val="none"/>
      </font>
      <fill>
        <patternFill patternType="solid">
          <fgColor rgb="FFC5E0B3"/>
          <bgColor rgb="FFC5E0B3"/>
        </patternFill>
      </fill>
      <alignment horizontal="center" vertical="center" textRotation="0" wrapText="1" indent="0" justifyLastLine="0" shrinkToFit="0" readingOrder="0"/>
      <border diagonalUp="0" diagonalDown="0">
        <left/>
        <right/>
        <top style="hair">
          <color rgb="FF000000"/>
        </top>
        <bottom/>
        <vertical/>
        <horizontal/>
      </border>
      <protection locked="1" hidden="1"/>
    </dxf>
    <dxf>
      <border outline="0">
        <left style="hair">
          <color rgb="FF000000"/>
        </left>
        <top style="hair">
          <color rgb="FF000000"/>
        </top>
      </border>
    </dxf>
    <dxf>
      <font>
        <b val="0"/>
        <i val="0"/>
        <strike val="0"/>
        <condense val="0"/>
        <extend val="0"/>
        <outline val="0"/>
        <shadow val="0"/>
        <u val="none"/>
        <vertAlign val="baseline"/>
        <sz val="9"/>
        <color rgb="FF00668A"/>
        <name val="Arial"/>
        <scheme val="none"/>
      </font>
      <fill>
        <patternFill patternType="solid">
          <fgColor rgb="FFC5E0B3"/>
          <bgColor theme="9" tint="0.79998168889431442"/>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9"/>
        <color rgb="FF00668A"/>
        <name val="Arial"/>
        <scheme val="none"/>
      </font>
      <fill>
        <patternFill patternType="solid">
          <fgColor rgb="FFC5E0B3"/>
          <bgColor rgb="FFC5E0B3"/>
        </patternFill>
      </fill>
      <alignment horizontal="center" vertical="center" textRotation="0" wrapText="1"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35" formatCode="_-* #,##0.00_-;\-* #,##0.00_-;_-* &quot;-&quot;??_-;_-@_-"/>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border outline="0">
        <top style="thin">
          <color theme="4" tint="0.39997558519241921"/>
        </top>
      </border>
    </dxf>
    <dxf>
      <alignment horizontal="center" vertical="center" textRotation="0" wrapText="0" indent="0" justifyLastLine="0" shrinkToFit="0" readingOrder="0"/>
      <protection locked="1" hidden="1"/>
    </dxf>
    <dxf>
      <border outline="0">
        <bottom style="thick">
          <color theme="4" tint="-0.249977111117893"/>
        </bottom>
      </border>
    </dxf>
    <dxf>
      <font>
        <b/>
        <i val="0"/>
        <strike val="0"/>
        <condense val="0"/>
        <extend val="0"/>
        <outline val="0"/>
        <shadow val="0"/>
        <u val="none"/>
        <vertAlign val="baseline"/>
        <sz val="11"/>
        <color theme="1" tint="4.9989318521683403E-2"/>
        <name val="Calibri"/>
        <scheme val="minor"/>
      </font>
      <numFmt numFmtId="0" formatCode="General"/>
      <fill>
        <patternFill patternType="solid">
          <fgColor indexed="64"/>
          <bgColor theme="0"/>
        </patternFill>
      </fill>
      <alignment horizontal="center" vertical="center" textRotation="0" wrapText="0" indent="0" justifyLastLine="0" shrinkToFit="0" readingOrder="0"/>
      <protection locked="1" hidden="1"/>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font>
        <b/>
        <color theme="1"/>
      </font>
      <border>
        <bottom style="thin">
          <color theme="9"/>
        </bottom>
        <vertical/>
        <horizontal/>
      </border>
    </dxf>
    <dxf>
      <font>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s>
  <tableStyles count="1" defaultTableStyle="TableStyleMedium2" defaultPivotStyle="PivotStyleLight16">
    <tableStyle name="PIMS_Estilo_2" pivot="0" table="0" count="10" xr9:uid="{00000000-0011-0000-FFFF-FFFF00000000}">
      <tableStyleElement type="wholeTable" dxfId="113"/>
      <tableStyleElement type="headerRow" dxfId="112"/>
    </tableStyle>
  </tableStyles>
  <colors>
    <mruColors>
      <color rgb="FF0000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PIMS_Estilo_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9" Type="http://schemas.microsoft.com/office/2017/06/relationships/rdRichValueTypes" Target="richData/rdRichValueTypes.xml"/><Relationship Id="rId21" Type="http://schemas.microsoft.com/office/2007/relationships/slicerCache" Target="slicerCaches/slicerCache11.xml"/><Relationship Id="rId34"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openxmlformats.org/officeDocument/2006/relationships/styles" Target="styles.xml"/><Relationship Id="rId38"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openxmlformats.org/officeDocument/2006/relationships/theme" Target="theme/theme1.xml"/><Relationship Id="rId37" Type="http://schemas.microsoft.com/office/2017/06/relationships/rdRichValue" Target="richData/rdrichvalue.xml"/><Relationship Id="rId40"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microsoft.com/office/2022/10/relationships/richValueRel" Target="richData/richValueRel.xml"/><Relationship Id="rId10" Type="http://schemas.openxmlformats.org/officeDocument/2006/relationships/pivotCacheDefinition" Target="pivotCache/pivotCacheDefinition1.xml"/><Relationship Id="rId19" Type="http://schemas.microsoft.com/office/2007/relationships/slicerCache" Target="slicerCaches/slicerCache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BD_Resumen!$CM$2</c:f>
              <c:strCache>
                <c:ptCount val="1"/>
                <c:pt idx="0">
                  <c:v>Hombre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BD_Resumen!$CL$3:$CL$8</c:f>
              <c:strCache>
                <c:ptCount val="6"/>
                <c:pt idx="0">
                  <c:v>Menor de 18 años</c:v>
                </c:pt>
                <c:pt idx="1">
                  <c:v>18 - 29</c:v>
                </c:pt>
                <c:pt idx="2">
                  <c:v>30 - 39</c:v>
                </c:pt>
                <c:pt idx="3">
                  <c:v>40 - 49</c:v>
                </c:pt>
                <c:pt idx="4">
                  <c:v>50 - 59</c:v>
                </c:pt>
                <c:pt idx="5">
                  <c:v>Mayor de 60 años</c:v>
                </c:pt>
              </c:strCache>
            </c:strRef>
          </c:cat>
          <c:val>
            <c:numRef>
              <c:f>BD_Resumen!$CM$3:$CM$8</c:f>
              <c:numCache>
                <c:formatCode>#,##0;#,##0</c:formatCode>
                <c:ptCount val="6"/>
                <c:pt idx="0">
                  <c:v>0</c:v>
                </c:pt>
                <c:pt idx="1">
                  <c:v>0</c:v>
                </c:pt>
                <c:pt idx="2">
                  <c:v>14.073529411764705</c:v>
                </c:pt>
                <c:pt idx="3">
                  <c:v>29.426470588235311</c:v>
                </c:pt>
                <c:pt idx="4">
                  <c:v>17.911764705882355</c:v>
                </c:pt>
                <c:pt idx="5">
                  <c:v>10.235294117647058</c:v>
                </c:pt>
              </c:numCache>
            </c:numRef>
          </c:val>
          <c:extLst>
            <c:ext xmlns:c16="http://schemas.microsoft.com/office/drawing/2014/chart" uri="{C3380CC4-5D6E-409C-BE32-E72D297353CC}">
              <c16:uniqueId val="{00000000-6C20-4C06-B1AB-1FF98D513C6E}"/>
            </c:ext>
          </c:extLst>
        </c:ser>
        <c:ser>
          <c:idx val="1"/>
          <c:order val="1"/>
          <c:tx>
            <c:strRef>
              <c:f>BD_Resumen!$CN$2</c:f>
              <c:strCache>
                <c:ptCount val="1"/>
                <c:pt idx="0">
                  <c:v>Mujer</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BD_Resumen!$CL$3:$CL$8</c:f>
              <c:strCache>
                <c:ptCount val="6"/>
                <c:pt idx="0">
                  <c:v>Menor de 18 años</c:v>
                </c:pt>
                <c:pt idx="1">
                  <c:v>18 - 29</c:v>
                </c:pt>
                <c:pt idx="2">
                  <c:v>30 - 39</c:v>
                </c:pt>
                <c:pt idx="3">
                  <c:v>40 - 49</c:v>
                </c:pt>
                <c:pt idx="4">
                  <c:v>50 - 59</c:v>
                </c:pt>
                <c:pt idx="5">
                  <c:v>Mayor de 60 años</c:v>
                </c:pt>
              </c:strCache>
            </c:strRef>
          </c:cat>
          <c:val>
            <c:numRef>
              <c:f>BD_Resumen!$CN$3:$CN$8</c:f>
              <c:numCache>
                <c:formatCode>#,##0;#,##0</c:formatCode>
                <c:ptCount val="6"/>
                <c:pt idx="0">
                  <c:v>0</c:v>
                </c:pt>
                <c:pt idx="1">
                  <c:v>-2.5588235294117645</c:v>
                </c:pt>
                <c:pt idx="2">
                  <c:v>-37.102941176470615</c:v>
                </c:pt>
                <c:pt idx="3">
                  <c:v>-35.823529411764731</c:v>
                </c:pt>
                <c:pt idx="4">
                  <c:v>-20.470588235294123</c:v>
                </c:pt>
                <c:pt idx="5">
                  <c:v>-2.5588235294117645</c:v>
                </c:pt>
              </c:numCache>
            </c:numRef>
          </c:val>
          <c:extLst>
            <c:ext xmlns:c16="http://schemas.microsoft.com/office/drawing/2014/chart" uri="{C3380CC4-5D6E-409C-BE32-E72D297353CC}">
              <c16:uniqueId val="{00000001-6C20-4C06-B1AB-1FF98D513C6E}"/>
            </c:ext>
          </c:extLst>
        </c:ser>
        <c:dLbls>
          <c:dLblPos val="ctr"/>
          <c:showLegendKey val="0"/>
          <c:showVal val="1"/>
          <c:showCatName val="0"/>
          <c:showSerName val="0"/>
          <c:showPercent val="0"/>
          <c:showBubbleSize val="0"/>
        </c:dLbls>
        <c:gapWidth val="182"/>
        <c:overlap val="100"/>
        <c:axId val="1464288384"/>
        <c:axId val="1468540160"/>
      </c:barChart>
      <c:catAx>
        <c:axId val="146428838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468540160"/>
        <c:crosses val="autoZero"/>
        <c:auto val="1"/>
        <c:lblAlgn val="ctr"/>
        <c:lblOffset val="100"/>
        <c:noMultiLvlLbl val="0"/>
      </c:catAx>
      <c:valAx>
        <c:axId val="14685401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642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BD_Resumen!$CF$331</c:f>
              <c:strCache>
                <c:ptCount val="1"/>
                <c:pt idx="0">
                  <c:v>Bicicleta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1C-4461-B7CC-21ADD10D94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1C-4461-B7CC-21ADD10D94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1C-4461-B7CC-21ADD10D94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BD_Resumen!$CE$332:$CE$334</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BD_Resumen!$CF$332:$CF$336</c15:sqref>
                  </c15:fullRef>
                </c:ext>
              </c:extLst>
              <c:f>BD_Resumen!$CF$332:$CF$334</c:f>
              <c:numCache>
                <c:formatCode>#,##0</c:formatCode>
                <c:ptCount val="3"/>
                <c:pt idx="0">
                  <c:v>31.985294117647079</c:v>
                </c:pt>
                <c:pt idx="1">
                  <c:v>0</c:v>
                </c:pt>
                <c:pt idx="2">
                  <c:v>0</c:v>
                </c:pt>
              </c:numCache>
            </c:numRef>
          </c:val>
          <c:extLst>
            <c:ext xmlns:c15="http://schemas.microsoft.com/office/drawing/2012/chart" uri="{02D57815-91ED-43cb-92C2-25804820EDAC}">
              <c15:categoryFilterExceptions>
                <c15:categoryFilterException>
                  <c15:sqref>BD_Resumen!$CF$335</c15:sqref>
                  <c15:spPr xmlns:c15="http://schemas.microsoft.com/office/drawing/2012/chart">
                    <a:solidFill>
                      <a:schemeClr val="accent4"/>
                    </a:solidFill>
                    <a:ln w="19050">
                      <a:solidFill>
                        <a:schemeClr val="lt1"/>
                      </a:solidFill>
                    </a:ln>
                    <a:effectLst/>
                  </c15:spPr>
                  <c15:bubble3D val="0"/>
                </c15:categoryFilterException>
                <c15:categoryFilterException>
                  <c15:sqref>BD_Resumen!$CF$336</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F41C-4461-B7CC-21ADD10D9485}"/>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BD_Resumen!$CG$331</c:f>
              <c:strCache>
                <c:ptCount val="1"/>
                <c:pt idx="0">
                  <c:v>Patineta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85-49BA-B76B-5235A1DB90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85-49BA-B76B-5235A1DB90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85-49BA-B76B-5235A1DB90D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BD_Resumen!$CE$332:$CE$334</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BD_Resumen!$CG$332:$CG$336</c15:sqref>
                  </c15:fullRef>
                </c:ext>
              </c:extLst>
              <c:f>BD_Resumen!$CG$332:$CG$334</c:f>
              <c:numCache>
                <c:formatCode>#,##0</c:formatCode>
                <c:ptCount val="3"/>
                <c:pt idx="0">
                  <c:v>0</c:v>
                </c:pt>
                <c:pt idx="1">
                  <c:v>0</c:v>
                </c:pt>
                <c:pt idx="2">
                  <c:v>0</c:v>
                </c:pt>
              </c:numCache>
            </c:numRef>
          </c:val>
          <c:extLst>
            <c:ext xmlns:c15="http://schemas.microsoft.com/office/drawing/2012/chart" uri="{02D57815-91ED-43cb-92C2-25804820EDAC}">
              <c15:categoryFilterExceptions>
                <c15:categoryFilterException>
                  <c15:sqref>BD_Resumen!$CG$335</c15:sqref>
                  <c15:spPr xmlns:c15="http://schemas.microsoft.com/office/drawing/2012/chart">
                    <a:solidFill>
                      <a:schemeClr val="accent4"/>
                    </a:solidFill>
                    <a:ln w="19050">
                      <a:solidFill>
                        <a:schemeClr val="lt1"/>
                      </a:solidFill>
                    </a:ln>
                    <a:effectLst/>
                  </c15:spPr>
                  <c15:bubble3D val="0"/>
                </c15:categoryFilterException>
                <c15:categoryFilterException>
                  <c15:sqref>BD_Resumen!$CG$336</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5B85-49BA-B76B-5235A1DB90DB}"/>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BD_Resumen!$CH$331</c:f>
              <c:strCache>
                <c:ptCount val="1"/>
                <c:pt idx="0">
                  <c:v>Motocicleta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73-4F1F-A240-A690DCAE62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73-4F1F-A240-A690DCAE62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C73-4F1F-A240-A690DCAE628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BD_Resumen!$CE$333:$CE$335</c:f>
              <c:strCache>
                <c:ptCount val="3"/>
                <c:pt idx="0">
                  <c:v>Electricidad</c:v>
                </c:pt>
                <c:pt idx="1">
                  <c:v>Gasolina</c:v>
                </c:pt>
                <c:pt idx="2">
                  <c:v>Diésel</c:v>
                </c:pt>
              </c:strCache>
            </c:strRef>
          </c:cat>
          <c:val>
            <c:numRef>
              <c:extLst>
                <c:ext xmlns:c15="http://schemas.microsoft.com/office/drawing/2012/chart" uri="{02D57815-91ED-43cb-92C2-25804820EDAC}">
                  <c15:fullRef>
                    <c15:sqref>BD_Resumen!$CH$332:$CH$336</c15:sqref>
                  </c15:fullRef>
                </c:ext>
              </c:extLst>
              <c:f>BD_Resumen!$CH$333:$CH$335</c:f>
              <c:numCache>
                <c:formatCode>#,##0</c:formatCode>
                <c:ptCount val="3"/>
                <c:pt idx="0">
                  <c:v>0</c:v>
                </c:pt>
                <c:pt idx="1">
                  <c:v>16.632352941176471</c:v>
                </c:pt>
                <c:pt idx="2">
                  <c:v>0</c:v>
                </c:pt>
              </c:numCache>
            </c:numRef>
          </c:val>
          <c:extLst>
            <c:ext xmlns:c15="http://schemas.microsoft.com/office/drawing/2012/chart" uri="{02D57815-91ED-43cb-92C2-25804820EDAC}">
              <c15:categoryFilterExceptions>
                <c15:categoryFilterException>
                  <c15:sqref>BD_Resumen!$CH$336</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8C73-4F1F-A240-A690DCAE6289}"/>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BD_Resumen!$CI$331</c:f>
              <c:strCache>
                <c:ptCount val="1"/>
                <c:pt idx="0">
                  <c:v>Automóvil, camioneta o campero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E0-466E-8C85-D6367B6E03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E0-466E-8C85-D6367B6E03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E0-466E-8C85-D6367B6E03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E0-466E-8C85-D6367B6E036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BD_Resumen!$CE$332:$CE$336</c15:sqref>
                  </c15:fullRef>
                </c:ext>
              </c:extLst>
              <c:f>BD_Resumen!$CE$333:$CE$336</c:f>
              <c:strCache>
                <c:ptCount val="4"/>
                <c:pt idx="0">
                  <c:v>Electricidad</c:v>
                </c:pt>
                <c:pt idx="1">
                  <c:v>Gasolina</c:v>
                </c:pt>
                <c:pt idx="2">
                  <c:v>Diésel</c:v>
                </c:pt>
                <c:pt idx="3">
                  <c:v>Gas Natural Vehicular - GNV</c:v>
                </c:pt>
              </c:strCache>
            </c:strRef>
          </c:cat>
          <c:val>
            <c:numRef>
              <c:extLst>
                <c:ext xmlns:c15="http://schemas.microsoft.com/office/drawing/2012/chart" uri="{02D57815-91ED-43cb-92C2-25804820EDAC}">
                  <c15:fullRef>
                    <c15:sqref>BD_Resumen!$CI$332:$CI$336</c15:sqref>
                  </c15:fullRef>
                </c:ext>
              </c:extLst>
              <c:f>BD_Resumen!$CI$333:$CI$336</c:f>
              <c:numCache>
                <c:formatCode>#,##0</c:formatCode>
                <c:ptCount val="4"/>
                <c:pt idx="0">
                  <c:v>1.2794117647058822</c:v>
                </c:pt>
                <c:pt idx="1">
                  <c:v>16.632352941176471</c:v>
                </c:pt>
                <c:pt idx="2">
                  <c:v>0</c:v>
                </c:pt>
                <c:pt idx="3">
                  <c:v>2.5588235294117645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5BE0-466E-8C85-D6367B6E0362}"/>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BD_Resumen!$CG$303</c:f>
              <c:strCache>
                <c:ptCount val="1"/>
                <c:pt idx="0">
                  <c:v>Disposición al cambio (Pasado)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1B-4DEE-BCD6-79F3BC8E3D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1B-4DEE-BCD6-79F3BC8E3D2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BD_Resumen!$CH$303:$CI$303</c:f>
              <c:strCache>
                <c:ptCount val="2"/>
                <c:pt idx="0">
                  <c:v>No cambiaron</c:v>
                </c:pt>
                <c:pt idx="1">
                  <c:v>Cambiaron</c:v>
                </c:pt>
              </c:strCache>
            </c:strRef>
          </c:cat>
          <c:val>
            <c:numRef>
              <c:f>BD_Resumen!$CH$304:$CI$304</c:f>
              <c:numCache>
                <c:formatCode>#,##0</c:formatCode>
                <c:ptCount val="2"/>
                <c:pt idx="0">
                  <c:v>126.66176470588245</c:v>
                </c:pt>
                <c:pt idx="1">
                  <c:v>47.338235294117659</c:v>
                </c:pt>
              </c:numCache>
            </c:numRef>
          </c:val>
          <c:extLst>
            <c:ext xmlns:c16="http://schemas.microsoft.com/office/drawing/2014/chart" uri="{C3380CC4-5D6E-409C-BE32-E72D297353CC}">
              <c16:uniqueId val="{00000004-6D1B-4DEE-BCD6-79F3BC8E3D25}"/>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a:t>Disposición al cambio (Futuro)</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BD_Resumen!$CG$327</c:f>
              <c:strCache>
                <c:ptCount val="1"/>
                <c:pt idx="0">
                  <c:v>Disposición al cambio (Futuro)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53-4526-A506-8639D8B7D3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53-4526-A506-8639D8B7D31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BD_Resumen!$CH$327:$CI$327</c:f>
              <c:strCache>
                <c:ptCount val="2"/>
                <c:pt idx="0">
                  <c:v>No cambiarán</c:v>
                </c:pt>
                <c:pt idx="1">
                  <c:v>Cambiarán</c:v>
                </c:pt>
              </c:strCache>
            </c:strRef>
          </c:cat>
          <c:val>
            <c:numRef>
              <c:f>BD_Resumen!$CH$328:$CI$328</c:f>
              <c:numCache>
                <c:formatCode>#,##0</c:formatCode>
                <c:ptCount val="2"/>
                <c:pt idx="0">
                  <c:v>139.45588235294127</c:v>
                </c:pt>
                <c:pt idx="1">
                  <c:v>34.544117647058826</c:v>
                </c:pt>
              </c:numCache>
            </c:numRef>
          </c:val>
          <c:extLst>
            <c:ext xmlns:c16="http://schemas.microsoft.com/office/drawing/2014/chart" uri="{C3380CC4-5D6E-409C-BE32-E72D297353CC}">
              <c16:uniqueId val="{00000004-2753-4526-A506-8639D8B7D317}"/>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BD_Resumen!$CH$194</c:f>
              <c:strCache>
                <c:ptCount val="1"/>
                <c:pt idx="0">
                  <c:v>Llegada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BD_Resumen!$CG$195:$CG$218</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BD_Resumen!$CH$195:$CH$218</c:f>
              <c:numCache>
                <c:formatCode>#,##0</c:formatCode>
                <c:ptCount val="24"/>
                <c:pt idx="0">
                  <c:v>0</c:v>
                </c:pt>
                <c:pt idx="1">
                  <c:v>0</c:v>
                </c:pt>
                <c:pt idx="2">
                  <c:v>0</c:v>
                </c:pt>
                <c:pt idx="3">
                  <c:v>0</c:v>
                </c:pt>
                <c:pt idx="4">
                  <c:v>0</c:v>
                </c:pt>
                <c:pt idx="5">
                  <c:v>10.235294117647058</c:v>
                </c:pt>
                <c:pt idx="6">
                  <c:v>35.823529411764731</c:v>
                </c:pt>
                <c:pt idx="7">
                  <c:v>97.235294117647157</c:v>
                </c:pt>
                <c:pt idx="8">
                  <c:v>21.750000000000007</c:v>
                </c:pt>
                <c:pt idx="9">
                  <c:v>6.3970588235294112</c:v>
                </c:pt>
                <c:pt idx="10">
                  <c:v>0</c:v>
                </c:pt>
                <c:pt idx="11">
                  <c:v>1.2794117647058822</c:v>
                </c:pt>
                <c:pt idx="12">
                  <c:v>0</c:v>
                </c:pt>
                <c:pt idx="13">
                  <c:v>0</c:v>
                </c:pt>
                <c:pt idx="14">
                  <c:v>1.2794117647058822</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56-4186-9419-555A07B34847}"/>
            </c:ext>
          </c:extLst>
        </c:ser>
        <c:ser>
          <c:idx val="1"/>
          <c:order val="1"/>
          <c:tx>
            <c:strRef>
              <c:f>BD_Resumen!$CI$194</c:f>
              <c:strCache>
                <c:ptCount val="1"/>
                <c:pt idx="0">
                  <c:v>Salida</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BD_Resumen!$CG$195:$CG$218</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BD_Resumen!$CI$195:$CI$218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19.191176470588239</c:v>
                </c:pt>
                <c:pt idx="15">
                  <c:v>6.3970588235294112</c:v>
                </c:pt>
                <c:pt idx="16">
                  <c:v>84.441176470588317</c:v>
                </c:pt>
                <c:pt idx="17">
                  <c:v>37.102941176470615</c:v>
                </c:pt>
                <c:pt idx="18">
                  <c:v>20.470588235294123</c:v>
                </c:pt>
                <c:pt idx="19">
                  <c:v>6.3970588235294112</c:v>
                </c:pt>
                <c:pt idx="20">
                  <c:v>0</c:v>
                </c:pt>
                <c:pt idx="21">
                  <c:v>0</c:v>
                </c:pt>
                <c:pt idx="22">
                  <c:v>0</c:v>
                </c:pt>
                <c:pt idx="23">
                  <c:v>0</c:v>
                </c:pt>
              </c:numCache>
            </c:numRef>
          </c:val>
          <c:extLst>
            <c:ext xmlns:c16="http://schemas.microsoft.com/office/drawing/2014/chart" uri="{C3380CC4-5D6E-409C-BE32-E72D297353CC}">
              <c16:uniqueId val="{00000001-8C56-4186-9419-555A07B34847}"/>
            </c:ext>
          </c:extLst>
        </c:ser>
        <c:dLbls>
          <c:dLblPos val="outEnd"/>
          <c:showLegendKey val="0"/>
          <c:showVal val="1"/>
          <c:showCatName val="0"/>
          <c:showSerName val="0"/>
          <c:showPercent val="0"/>
          <c:showBubbleSize val="0"/>
        </c:dLbls>
        <c:gapWidth val="219"/>
        <c:overlap val="-27"/>
        <c:axId val="2011044624"/>
        <c:axId val="1705053312"/>
      </c:barChart>
      <c:catAx>
        <c:axId val="201104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53312"/>
        <c:crosses val="autoZero"/>
        <c:auto val="1"/>
        <c:lblAlgn val="ctr"/>
        <c:lblOffset val="100"/>
        <c:noMultiLvlLbl val="0"/>
      </c:catAx>
      <c:valAx>
        <c:axId val="170505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01104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500"/>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BD_Resumen!$CJ$220</c:f>
              <c:strCache>
                <c:ptCount val="1"/>
                <c:pt idx="0">
                  <c:v>Modo Principal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26-4102-BC7B-DBBC2DE2BD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26-4102-BC7B-DBBC2DE2B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26-4102-BC7B-DBBC2DE2B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26-4102-BC7B-DBBC2DE2BD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26-4102-BC7B-DBBC2DE2B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E26-4102-BC7B-DBBC2DE2B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E26-4102-BC7B-DBBC2DE2BDA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BD_Resumen!$CI$221:$CI$227</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BD_Resumen!$CJ$221:$CJ$227</c:f>
              <c:numCache>
                <c:formatCode>#,##0</c:formatCode>
                <c:ptCount val="7"/>
                <c:pt idx="0">
                  <c:v>67.808823529411796</c:v>
                </c:pt>
                <c:pt idx="1">
                  <c:v>2.5588235294117645</c:v>
                </c:pt>
                <c:pt idx="2">
                  <c:v>37.102941176470608</c:v>
                </c:pt>
                <c:pt idx="3">
                  <c:v>0</c:v>
                </c:pt>
                <c:pt idx="4">
                  <c:v>31.985294117647076</c:v>
                </c:pt>
                <c:pt idx="5">
                  <c:v>12.794117647058822</c:v>
                </c:pt>
                <c:pt idx="6">
                  <c:v>21.750000000000007</c:v>
                </c:pt>
              </c:numCache>
            </c:numRef>
          </c:val>
          <c:extLst>
            <c:ext xmlns:c16="http://schemas.microsoft.com/office/drawing/2014/chart" uri="{C3380CC4-5D6E-409C-BE32-E72D297353CC}">
              <c16:uniqueId val="{0000000E-BE26-4102-BC7B-DBBC2DE2BDA1}"/>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BD_Resumen!$CJ$229</c:f>
              <c:strCache>
                <c:ptCount val="1"/>
                <c:pt idx="0">
                  <c:v>Modo Auxiliar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56-4666-A5E2-9B9C2CE71A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56-4666-A5E2-9B9C2CE71A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56-4666-A5E2-9B9C2CE71A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56-4666-A5E2-9B9C2CE71A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56-4666-A5E2-9B9C2CE71A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56-4666-A5E2-9B9C2CE71A8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BD_Resumen!$CI$230:$CI$236</c15:sqref>
                  </c15:fullRef>
                </c:ext>
              </c:extLst>
              <c:f>BD_Resumen!$CI$230:$CI$235</c:f>
              <c:strCache>
                <c:ptCount val="6"/>
                <c:pt idx="0">
                  <c:v>Transporte Público</c:v>
                </c:pt>
                <c:pt idx="1">
                  <c:v>Teletrabajo</c:v>
                </c:pt>
                <c:pt idx="2">
                  <c:v>Conductor Transporte Privado</c:v>
                </c:pt>
                <c:pt idx="3">
                  <c:v>Vehículo institucional</c:v>
                </c:pt>
                <c:pt idx="4">
                  <c:v>Bicicleta y patineta</c:v>
                </c:pt>
                <c:pt idx="5">
                  <c:v>Pasajero Transporte Privado</c:v>
                </c:pt>
              </c:strCache>
            </c:strRef>
          </c:cat>
          <c:val>
            <c:numRef>
              <c:extLst>
                <c:ext xmlns:c15="http://schemas.microsoft.com/office/drawing/2012/chart" uri="{02D57815-91ED-43cb-92C2-25804820EDAC}">
                  <c15:fullRef>
                    <c15:sqref>BD_Resumen!$CJ$230:$CJ$236</c15:sqref>
                  </c15:fullRef>
                </c:ext>
              </c:extLst>
              <c:f>BD_Resumen!$CJ$230:$CJ$235</c:f>
              <c:numCache>
                <c:formatCode>#,##0</c:formatCode>
                <c:ptCount val="6"/>
                <c:pt idx="0">
                  <c:v>23.029411764705884</c:v>
                </c:pt>
                <c:pt idx="1">
                  <c:v>0</c:v>
                </c:pt>
                <c:pt idx="2">
                  <c:v>2.5588235294117645</c:v>
                </c:pt>
                <c:pt idx="3">
                  <c:v>0</c:v>
                </c:pt>
                <c:pt idx="4">
                  <c:v>0</c:v>
                </c:pt>
                <c:pt idx="5">
                  <c:v>1.2794117647058822</c:v>
                </c:pt>
              </c:numCache>
            </c:numRef>
          </c:val>
          <c:extLst>
            <c:ext xmlns:c15="http://schemas.microsoft.com/office/drawing/2012/chart" uri="{02D57815-91ED-43cb-92C2-25804820EDAC}">
              <c15:categoryFilterExceptions>
                <c15:categoryFilterException>
                  <c15:sqref>BD_Resumen!$CJ$236</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6756-4666-A5E2-9B9C2CE71A8E}"/>
            </c:ext>
          </c:extLst>
        </c:ser>
        <c:dLbls>
          <c:showLegendKey val="0"/>
          <c:showVal val="1"/>
          <c:showCatName val="0"/>
          <c:showSerName val="0"/>
          <c:showPercent val="0"/>
          <c:showBubbleSize val="0"/>
          <c:showLeaderLines val="1"/>
        </c:dLbls>
        <c:firstSliceAng val="0"/>
      </c:pieChart>
      <c:spPr>
        <a:noFill/>
        <a:ln>
          <a:noFill/>
        </a:ln>
        <a:effectLst/>
      </c:spPr>
    </c:plotArea>
    <c:legend>
      <c:legendPos val="r"/>
      <c:legendEntry>
        <c:idx val="1"/>
        <c:delete val="1"/>
      </c:legendEntry>
      <c:layout>
        <c:manualLayout>
          <c:xMode val="edge"/>
          <c:yMode val="edge"/>
          <c:x val="0.58804867573371511"/>
          <c:y val="0.29289939345444804"/>
          <c:w val="0.3937695060844667"/>
          <c:h val="0.544004512979600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Disposición al</a:t>
            </a:r>
            <a:r>
              <a:rPr lang="en-US" sz="1400" baseline="0"/>
              <a:t> cambio - Pasado</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BD_Resumen!$CG$282</c:f>
              <c:strCache>
                <c:ptCount val="1"/>
                <c:pt idx="0">
                  <c:v>Dejaron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BD_Resumen!$CE$283:$CE$301</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BD_Resumen!$CG$283:$CG$301</c:f>
              <c:numCache>
                <c:formatCode>#,##0</c:formatCode>
                <c:ptCount val="19"/>
                <c:pt idx="0">
                  <c:v>11.51470588235294</c:v>
                </c:pt>
                <c:pt idx="1">
                  <c:v>1.2794117647058822</c:v>
                </c:pt>
                <c:pt idx="2">
                  <c:v>2.5588235294117645</c:v>
                </c:pt>
                <c:pt idx="3">
                  <c:v>8.9558823529411757</c:v>
                </c:pt>
                <c:pt idx="4">
                  <c:v>7.6764705882352935</c:v>
                </c:pt>
                <c:pt idx="5">
                  <c:v>1.2794117647058822</c:v>
                </c:pt>
                <c:pt idx="6">
                  <c:v>0</c:v>
                </c:pt>
                <c:pt idx="7">
                  <c:v>0</c:v>
                </c:pt>
                <c:pt idx="8">
                  <c:v>0</c:v>
                </c:pt>
                <c:pt idx="9">
                  <c:v>5.117647058823529</c:v>
                </c:pt>
                <c:pt idx="10">
                  <c:v>0</c:v>
                </c:pt>
                <c:pt idx="11">
                  <c:v>3.8382352941176467</c:v>
                </c:pt>
                <c:pt idx="12">
                  <c:v>5.117647058823529</c:v>
                </c:pt>
                <c:pt idx="13">
                  <c:v>0</c:v>
                </c:pt>
                <c:pt idx="14">
                  <c:v>0</c:v>
                </c:pt>
                <c:pt idx="15">
                  <c:v>0</c:v>
                </c:pt>
                <c:pt idx="16">
                  <c:v>0</c:v>
                </c:pt>
                <c:pt idx="17">
                  <c:v>0</c:v>
                </c:pt>
                <c:pt idx="18">
                  <c:v>0</c:v>
                </c:pt>
              </c:numCache>
            </c:numRef>
          </c:val>
          <c:extLst>
            <c:ext xmlns:c16="http://schemas.microsoft.com/office/drawing/2014/chart" uri="{C3380CC4-5D6E-409C-BE32-E72D297353CC}">
              <c16:uniqueId val="{00000000-5B0F-40FB-BE08-9AE4BCC94D98}"/>
            </c:ext>
          </c:extLst>
        </c:ser>
        <c:ser>
          <c:idx val="1"/>
          <c:order val="1"/>
          <c:tx>
            <c:strRef>
              <c:f>BD_Resumen!$CH$282</c:f>
              <c:strCache>
                <c:ptCount val="1"/>
                <c:pt idx="0">
                  <c:v>No cambiaron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BD_Resumen!$CE$283:$CE$301</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BD_Resumen!$CH$283:$CH$301</c:f>
              <c:numCache>
                <c:formatCode>#,##0</c:formatCode>
                <c:ptCount val="19"/>
                <c:pt idx="0">
                  <c:v>17.911764705882362</c:v>
                </c:pt>
                <c:pt idx="1">
                  <c:v>0</c:v>
                </c:pt>
                <c:pt idx="2">
                  <c:v>25.588235294117666</c:v>
                </c:pt>
                <c:pt idx="3">
                  <c:v>21.750000000000021</c:v>
                </c:pt>
                <c:pt idx="4">
                  <c:v>12.79411764705883</c:v>
                </c:pt>
                <c:pt idx="5">
                  <c:v>15.352941176470589</c:v>
                </c:pt>
                <c:pt idx="6">
                  <c:v>0</c:v>
                </c:pt>
                <c:pt idx="7">
                  <c:v>0</c:v>
                </c:pt>
                <c:pt idx="8">
                  <c:v>3.8382352941176467</c:v>
                </c:pt>
                <c:pt idx="9">
                  <c:v>19.191176470588243</c:v>
                </c:pt>
                <c:pt idx="10">
                  <c:v>2.5588235294117645</c:v>
                </c:pt>
                <c:pt idx="11">
                  <c:v>3.8382352941176467</c:v>
                </c:pt>
                <c:pt idx="12">
                  <c:v>2.5588235294117645</c:v>
                </c:pt>
                <c:pt idx="13">
                  <c:v>0</c:v>
                </c:pt>
                <c:pt idx="14">
                  <c:v>1.2794117647058822</c:v>
                </c:pt>
                <c:pt idx="15">
                  <c:v>0</c:v>
                </c:pt>
                <c:pt idx="16">
                  <c:v>0</c:v>
                </c:pt>
                <c:pt idx="17">
                  <c:v>0</c:v>
                </c:pt>
                <c:pt idx="18">
                  <c:v>0</c:v>
                </c:pt>
              </c:numCache>
            </c:numRef>
          </c:val>
          <c:extLst>
            <c:ext xmlns:c16="http://schemas.microsoft.com/office/drawing/2014/chart" uri="{C3380CC4-5D6E-409C-BE32-E72D297353CC}">
              <c16:uniqueId val="{00000001-5B0F-40FB-BE08-9AE4BCC94D98}"/>
            </c:ext>
          </c:extLst>
        </c:ser>
        <c:ser>
          <c:idx val="2"/>
          <c:order val="2"/>
          <c:tx>
            <c:strRef>
              <c:f>BD_Resumen!$CI$282</c:f>
              <c:strCache>
                <c:ptCount val="1"/>
                <c:pt idx="0">
                  <c:v>Cambiaron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BD_Resumen!$CE$283:$CE$301</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BD_Resumen!$CI$283:$CI$301</c:f>
              <c:numCache>
                <c:formatCode>#,##0</c:formatCode>
                <c:ptCount val="19"/>
                <c:pt idx="0">
                  <c:v>5.117647058823529</c:v>
                </c:pt>
                <c:pt idx="1">
                  <c:v>2.5588235294117645</c:v>
                </c:pt>
                <c:pt idx="2">
                  <c:v>6.397058823529413</c:v>
                </c:pt>
                <c:pt idx="3">
                  <c:v>10.235294117647058</c:v>
                </c:pt>
                <c:pt idx="4">
                  <c:v>7.6764705882352935</c:v>
                </c:pt>
                <c:pt idx="5">
                  <c:v>1.2794117647058822</c:v>
                </c:pt>
                <c:pt idx="6">
                  <c:v>0</c:v>
                </c:pt>
                <c:pt idx="7">
                  <c:v>0</c:v>
                </c:pt>
                <c:pt idx="8">
                  <c:v>2.5588235294117645</c:v>
                </c:pt>
                <c:pt idx="9">
                  <c:v>2.5588235294117645</c:v>
                </c:pt>
                <c:pt idx="10">
                  <c:v>1.2794117647058822</c:v>
                </c:pt>
                <c:pt idx="11">
                  <c:v>6.3970588235294112</c:v>
                </c:pt>
                <c:pt idx="12">
                  <c:v>0</c:v>
                </c:pt>
                <c:pt idx="13">
                  <c:v>0</c:v>
                </c:pt>
                <c:pt idx="14">
                  <c:v>1.2794117647058822</c:v>
                </c:pt>
                <c:pt idx="15">
                  <c:v>0</c:v>
                </c:pt>
                <c:pt idx="16">
                  <c:v>0</c:v>
                </c:pt>
                <c:pt idx="17">
                  <c:v>0</c:v>
                </c:pt>
                <c:pt idx="18">
                  <c:v>0</c:v>
                </c:pt>
              </c:numCache>
            </c:numRef>
          </c:val>
          <c:extLst>
            <c:ext xmlns:c16="http://schemas.microsoft.com/office/drawing/2014/chart" uri="{C3380CC4-5D6E-409C-BE32-E72D297353CC}">
              <c16:uniqueId val="{00000002-5B0F-40FB-BE08-9AE4BCC94D98}"/>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BD_Resumen!$CI$2</c:f>
              <c:strCache>
                <c:ptCount val="1"/>
                <c:pt idx="0">
                  <c:v>Género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DF7-4703-9275-CBFEE28077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DF7-4703-9275-CBFEE28077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DF7-4703-9275-CBFEE28077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8A2-428E-9519-1D4008FE194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BD_Resumen!$CI$3:$CI$6</c:f>
              <c:strCache>
                <c:ptCount val="4"/>
                <c:pt idx="0">
                  <c:v>Hombre</c:v>
                </c:pt>
                <c:pt idx="1">
                  <c:v>Mujer</c:v>
                </c:pt>
                <c:pt idx="2">
                  <c:v>Prefiero no decir</c:v>
                </c:pt>
                <c:pt idx="3">
                  <c:v>No Binario</c:v>
                </c:pt>
              </c:strCache>
            </c:strRef>
          </c:cat>
          <c:val>
            <c:numRef>
              <c:f>BD_Resumen!$CJ$3:$CJ$6</c:f>
              <c:numCache>
                <c:formatCode>#,##0</c:formatCode>
                <c:ptCount val="4"/>
                <c:pt idx="0">
                  <c:v>71.64705882352942</c:v>
                </c:pt>
                <c:pt idx="1">
                  <c:v>98.514705882352985</c:v>
                </c:pt>
                <c:pt idx="2">
                  <c:v>2.5588235294117645</c:v>
                </c:pt>
                <c:pt idx="3">
                  <c:v>1.2794117647058822</c:v>
                </c:pt>
              </c:numCache>
            </c:numRef>
          </c:val>
          <c:extLst>
            <c:ext xmlns:c16="http://schemas.microsoft.com/office/drawing/2014/chart" uri="{C3380CC4-5D6E-409C-BE32-E72D297353CC}">
              <c16:uniqueId val="{00000006-ADF7-4703-9275-CBFEE28077E4}"/>
            </c:ext>
          </c:extLst>
        </c:ser>
        <c:dLbls>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Disposición al cambio - Futuro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BD_Resumen!$CG$306</c:f>
              <c:strCache>
                <c:ptCount val="1"/>
                <c:pt idx="0">
                  <c:v>Dejaran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BD_Resumen!$CE$307:$CE$325</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BD_Resumen!$CG$307:$CG$325</c:f>
              <c:numCache>
                <c:formatCode>#,##0</c:formatCode>
                <c:ptCount val="19"/>
                <c:pt idx="0">
                  <c:v>1.2794117647058822</c:v>
                </c:pt>
                <c:pt idx="1">
                  <c:v>2.5588235294117645</c:v>
                </c:pt>
                <c:pt idx="2">
                  <c:v>3.8382352941176467</c:v>
                </c:pt>
                <c:pt idx="3">
                  <c:v>7.6764705882352935</c:v>
                </c:pt>
                <c:pt idx="4">
                  <c:v>2.5588235294117645</c:v>
                </c:pt>
                <c:pt idx="5">
                  <c:v>1.2794117647058822</c:v>
                </c:pt>
                <c:pt idx="6">
                  <c:v>0</c:v>
                </c:pt>
                <c:pt idx="7">
                  <c:v>0</c:v>
                </c:pt>
                <c:pt idx="8">
                  <c:v>3.8382352941176467</c:v>
                </c:pt>
                <c:pt idx="9">
                  <c:v>3.8382352941176467</c:v>
                </c:pt>
                <c:pt idx="10">
                  <c:v>1.2794117647058822</c:v>
                </c:pt>
                <c:pt idx="11">
                  <c:v>6.3970588235294112</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D90-4DF2-B892-38C596CDA951}"/>
            </c:ext>
          </c:extLst>
        </c:ser>
        <c:ser>
          <c:idx val="1"/>
          <c:order val="1"/>
          <c:tx>
            <c:strRef>
              <c:f>BD_Resumen!$CH$306</c:f>
              <c:strCache>
                <c:ptCount val="1"/>
                <c:pt idx="0">
                  <c:v>No cambiaran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BD_Resumen!$CE$307:$CE$325</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BD_Resumen!$CH$307:$CH$325</c:f>
              <c:numCache>
                <c:formatCode>#,##0</c:formatCode>
                <c:ptCount val="19"/>
                <c:pt idx="0">
                  <c:v>21.750000000000007</c:v>
                </c:pt>
                <c:pt idx="1">
                  <c:v>0</c:v>
                </c:pt>
                <c:pt idx="2">
                  <c:v>28.147058823529434</c:v>
                </c:pt>
                <c:pt idx="3">
                  <c:v>24.308823529411786</c:v>
                </c:pt>
                <c:pt idx="4">
                  <c:v>17.911764705882359</c:v>
                </c:pt>
                <c:pt idx="5">
                  <c:v>15.352941176470589</c:v>
                </c:pt>
                <c:pt idx="6">
                  <c:v>0</c:v>
                </c:pt>
                <c:pt idx="7">
                  <c:v>0</c:v>
                </c:pt>
                <c:pt idx="8">
                  <c:v>2.5588235294117645</c:v>
                </c:pt>
                <c:pt idx="9">
                  <c:v>17.911764705882362</c:v>
                </c:pt>
                <c:pt idx="10">
                  <c:v>2.5588235294117645</c:v>
                </c:pt>
                <c:pt idx="11">
                  <c:v>3.8382352941176467</c:v>
                </c:pt>
                <c:pt idx="12">
                  <c:v>2.5588235294117645</c:v>
                </c:pt>
                <c:pt idx="13">
                  <c:v>0</c:v>
                </c:pt>
                <c:pt idx="14">
                  <c:v>2.5588235294117645</c:v>
                </c:pt>
                <c:pt idx="15">
                  <c:v>0</c:v>
                </c:pt>
                <c:pt idx="16">
                  <c:v>0</c:v>
                </c:pt>
                <c:pt idx="17">
                  <c:v>0</c:v>
                </c:pt>
                <c:pt idx="18">
                  <c:v>0</c:v>
                </c:pt>
              </c:numCache>
            </c:numRef>
          </c:val>
          <c:extLst>
            <c:ext xmlns:c16="http://schemas.microsoft.com/office/drawing/2014/chart" uri="{C3380CC4-5D6E-409C-BE32-E72D297353CC}">
              <c16:uniqueId val="{00000001-ED90-4DF2-B892-38C596CDA951}"/>
            </c:ext>
          </c:extLst>
        </c:ser>
        <c:ser>
          <c:idx val="2"/>
          <c:order val="2"/>
          <c:tx>
            <c:strRef>
              <c:f>BD_Resumen!$CI$306</c:f>
              <c:strCache>
                <c:ptCount val="1"/>
                <c:pt idx="0">
                  <c:v>Cambiaran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BD_Resumen!$CE$307:$CE$325</c:f>
              <c:strCache>
                <c:ptCount val="19"/>
                <c:pt idx="0">
                  <c:v>Transmilenio</c:v>
                </c:pt>
                <c:pt idx="1">
                  <c:v>Teletrabajo</c:v>
                </c:pt>
                <c:pt idx="2">
                  <c:v>Bicicleta</c:v>
                </c:pt>
                <c:pt idx="3">
                  <c:v>SITP</c:v>
                </c:pt>
                <c:pt idx="4">
                  <c:v>Automóvil conductor</c:v>
                </c:pt>
                <c:pt idx="5">
                  <c:v>Motocicleta conductor</c:v>
                </c:pt>
                <c:pt idx="6">
                  <c:v>Ruta institucional</c:v>
                </c:pt>
                <c:pt idx="7">
                  <c:v>Vehiculo institucional</c:v>
                </c:pt>
                <c:pt idx="8">
                  <c:v>Taxi</c:v>
                </c:pt>
                <c:pt idx="9">
                  <c:v>A pie</c:v>
                </c:pt>
                <c:pt idx="10">
                  <c:v>Bus intermunicipal</c:v>
                </c:pt>
                <c:pt idx="11">
                  <c:v>Automóvil pasajero</c:v>
                </c:pt>
                <c:pt idx="12">
                  <c:v>TPC</c:v>
                </c:pt>
                <c:pt idx="13">
                  <c:v>Patineta</c:v>
                </c:pt>
                <c:pt idx="14">
                  <c:v>Motocicleta pasajero</c:v>
                </c:pt>
                <c:pt idx="15">
                  <c:v>Alimentador</c:v>
                </c:pt>
                <c:pt idx="16">
                  <c:v>Transmicable</c:v>
                </c:pt>
                <c:pt idx="17">
                  <c:v>Bicitaxi</c:v>
                </c:pt>
                <c:pt idx="18">
                  <c:v>Provisional</c:v>
                </c:pt>
              </c:strCache>
            </c:strRef>
          </c:cat>
          <c:val>
            <c:numRef>
              <c:f>BD_Resumen!$CI$307:$CI$325</c:f>
              <c:numCache>
                <c:formatCode>#,##0</c:formatCode>
                <c:ptCount val="19"/>
                <c:pt idx="0">
                  <c:v>7.6764705882352935</c:v>
                </c:pt>
                <c:pt idx="1">
                  <c:v>0</c:v>
                </c:pt>
                <c:pt idx="2">
                  <c:v>2.5588235294117645</c:v>
                </c:pt>
                <c:pt idx="3">
                  <c:v>2.5588235294117645</c:v>
                </c:pt>
                <c:pt idx="4">
                  <c:v>10.235294117647058</c:v>
                </c:pt>
                <c:pt idx="5">
                  <c:v>5.117647058823529</c:v>
                </c:pt>
                <c:pt idx="6">
                  <c:v>0</c:v>
                </c:pt>
                <c:pt idx="7">
                  <c:v>0</c:v>
                </c:pt>
                <c:pt idx="8">
                  <c:v>0</c:v>
                </c:pt>
                <c:pt idx="9">
                  <c:v>1.2794117647058822</c:v>
                </c:pt>
                <c:pt idx="10">
                  <c:v>1.2794117647058822</c:v>
                </c:pt>
                <c:pt idx="11">
                  <c:v>1.2794117647058822</c:v>
                </c:pt>
                <c:pt idx="12">
                  <c:v>1.2794117647058822</c:v>
                </c:pt>
                <c:pt idx="13">
                  <c:v>1.2794117647058822</c:v>
                </c:pt>
                <c:pt idx="14">
                  <c:v>0</c:v>
                </c:pt>
                <c:pt idx="15">
                  <c:v>0</c:v>
                </c:pt>
                <c:pt idx="16">
                  <c:v>0</c:v>
                </c:pt>
                <c:pt idx="17">
                  <c:v>0</c:v>
                </c:pt>
                <c:pt idx="18">
                  <c:v>0</c:v>
                </c:pt>
              </c:numCache>
            </c:numRef>
          </c:val>
          <c:extLst>
            <c:ext xmlns:c16="http://schemas.microsoft.com/office/drawing/2014/chart" uri="{C3380CC4-5D6E-409C-BE32-E72D297353CC}">
              <c16:uniqueId val="{00000002-ED90-4DF2-B892-38C596CDA951}"/>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BD_Resumen!$CE$394</c:f>
              <c:strCache>
                <c:ptCount val="1"/>
                <c:pt idx="0">
                  <c:v>Rango de Distancia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FB1-48DE-9C5D-9CA9A696105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EFB1-48DE-9C5D-9CA9A696105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EFB1-48DE-9C5D-9CA9A696105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EFB1-48DE-9C5D-9CA9A69610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BD_Resumen!$CE$395:$CE$399</c:f>
              <c:strCache>
                <c:ptCount val="5"/>
                <c:pt idx="0">
                  <c:v>Menos de 0.5 km</c:v>
                </c:pt>
                <c:pt idx="1">
                  <c:v>0.5 - 1 km</c:v>
                </c:pt>
                <c:pt idx="2">
                  <c:v>1 - 3 km</c:v>
                </c:pt>
                <c:pt idx="3">
                  <c:v>3 - 5 km</c:v>
                </c:pt>
                <c:pt idx="4">
                  <c:v>Más de 5 km</c:v>
                </c:pt>
              </c:strCache>
            </c:strRef>
          </c:cat>
          <c:val>
            <c:numRef>
              <c:f>BD_Resumen!$CF$395:$CF$399</c:f>
              <c:numCache>
                <c:formatCode>#,##0</c:formatCode>
                <c:ptCount val="5"/>
                <c:pt idx="0">
                  <c:v>3.8382352941176467</c:v>
                </c:pt>
                <c:pt idx="1">
                  <c:v>7.6764705882352935</c:v>
                </c:pt>
                <c:pt idx="2">
                  <c:v>12.794117647058822</c:v>
                </c:pt>
                <c:pt idx="3">
                  <c:v>3.8382352941176467</c:v>
                </c:pt>
                <c:pt idx="4">
                  <c:v>17.911764705882355</c:v>
                </c:pt>
              </c:numCache>
            </c:numRef>
          </c:val>
          <c:extLst>
            <c:ext xmlns:c16="http://schemas.microsoft.com/office/drawing/2014/chart" uri="{C3380CC4-5D6E-409C-BE32-E72D297353CC}">
              <c16:uniqueId val="{00000008-EFB1-48DE-9C5D-9CA9A696105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BD_Resumen!$CE$404</c:f>
              <c:strCache>
                <c:ptCount val="1"/>
                <c:pt idx="0">
                  <c:v>Rango distancia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AC47-4079-ACC7-BA9E7AE1EED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AC47-4079-ACC7-BA9E7AE1EED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AC47-4079-ACC7-BA9E7AE1EED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AC47-4079-ACC7-BA9E7AE1EE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BD_Resumen!$CE$405:$CE$409</c:f>
              <c:strCache>
                <c:ptCount val="5"/>
                <c:pt idx="0">
                  <c:v>Menos de 3 km</c:v>
                </c:pt>
                <c:pt idx="1">
                  <c:v>3 - 5 km</c:v>
                </c:pt>
                <c:pt idx="2">
                  <c:v>5 - 10 km</c:v>
                </c:pt>
                <c:pt idx="3">
                  <c:v>10 - 15 km</c:v>
                </c:pt>
                <c:pt idx="4">
                  <c:v>Más de 15 km</c:v>
                </c:pt>
              </c:strCache>
            </c:strRef>
          </c:cat>
          <c:val>
            <c:numRef>
              <c:f>BD_Resumen!$CF$405:$CF$409</c:f>
              <c:numCache>
                <c:formatCode>#,##0</c:formatCode>
                <c:ptCount val="5"/>
                <c:pt idx="0">
                  <c:v>24.308823529411775</c:v>
                </c:pt>
                <c:pt idx="1">
                  <c:v>6.3970588235294112</c:v>
                </c:pt>
                <c:pt idx="2">
                  <c:v>42.220588235294152</c:v>
                </c:pt>
                <c:pt idx="3">
                  <c:v>69.088235294117709</c:v>
                </c:pt>
                <c:pt idx="4">
                  <c:v>31.985294117647079</c:v>
                </c:pt>
              </c:numCache>
            </c:numRef>
          </c:val>
          <c:extLst>
            <c:ext xmlns:c16="http://schemas.microsoft.com/office/drawing/2014/chart" uri="{C3380CC4-5D6E-409C-BE32-E72D297353CC}">
              <c16:uniqueId val="{00000008-AC47-4079-ACC7-BA9E7AE1EED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BD_Resumen!$CE$376</c:f>
              <c:strCache>
                <c:ptCount val="1"/>
                <c:pt idx="0">
                  <c:v>Rango de duración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6A38-437C-8840-1DD12A092829}"/>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6A38-437C-8840-1DD12A09282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6A38-437C-8840-1DD12A09282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BD_Resumen!$CE$377:$CE$380</c:f>
              <c:strCache>
                <c:ptCount val="4"/>
                <c:pt idx="0">
                  <c:v>Menos de 15 minutos</c:v>
                </c:pt>
                <c:pt idx="1">
                  <c:v>15 - 30 minutos</c:v>
                </c:pt>
                <c:pt idx="2">
                  <c:v>30 - 60 minutos</c:v>
                </c:pt>
                <c:pt idx="3">
                  <c:v>Más de 60 minutos</c:v>
                </c:pt>
              </c:strCache>
            </c:strRef>
          </c:cat>
          <c:val>
            <c:numRef>
              <c:f>BD_Resumen!$CF$377:$CF$380</c:f>
              <c:numCache>
                <c:formatCode>#,##0</c:formatCode>
                <c:ptCount val="4"/>
                <c:pt idx="0">
                  <c:v>14.073529411764705</c:v>
                </c:pt>
                <c:pt idx="1">
                  <c:v>24.308823529411775</c:v>
                </c:pt>
                <c:pt idx="2">
                  <c:v>7.6764705882352935</c:v>
                </c:pt>
                <c:pt idx="3">
                  <c:v>0</c:v>
                </c:pt>
              </c:numCache>
            </c:numRef>
          </c:val>
          <c:extLst>
            <c:ext xmlns:c16="http://schemas.microsoft.com/office/drawing/2014/chart" uri="{C3380CC4-5D6E-409C-BE32-E72D297353CC}">
              <c16:uniqueId val="{00000006-6A38-437C-8840-1DD12A092829}"/>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BD_Resumen!$CE$385</c:f>
              <c:strCache>
                <c:ptCount val="1"/>
                <c:pt idx="0">
                  <c:v>Rango de duración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032-4178-AEC7-6FAD9899381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C032-4178-AEC7-6FAD9899381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C032-4178-AEC7-6FAD989938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BD_Resumen!$CE$386:$CE$389</c:f>
              <c:strCache>
                <c:ptCount val="4"/>
                <c:pt idx="0">
                  <c:v>Menos de 30 minutos</c:v>
                </c:pt>
                <c:pt idx="1">
                  <c:v>30 - 60 minutos</c:v>
                </c:pt>
                <c:pt idx="2">
                  <c:v>60 - 120 minutos</c:v>
                </c:pt>
                <c:pt idx="3">
                  <c:v>Más de 120 minutos</c:v>
                </c:pt>
              </c:strCache>
            </c:strRef>
          </c:cat>
          <c:val>
            <c:numRef>
              <c:f>BD_Resumen!$CF$386:$CF$389</c:f>
              <c:numCache>
                <c:formatCode>#,##0</c:formatCode>
                <c:ptCount val="4"/>
                <c:pt idx="0">
                  <c:v>29.426470588235311</c:v>
                </c:pt>
                <c:pt idx="1">
                  <c:v>88.279411764705969</c:v>
                </c:pt>
                <c:pt idx="2">
                  <c:v>49.897058823529456</c:v>
                </c:pt>
                <c:pt idx="3">
                  <c:v>6.3970588235294112</c:v>
                </c:pt>
              </c:numCache>
            </c:numRef>
          </c:val>
          <c:extLst>
            <c:ext xmlns:c16="http://schemas.microsoft.com/office/drawing/2014/chart" uri="{C3380CC4-5D6E-409C-BE32-E72D297353CC}">
              <c16:uniqueId val="{00000006-C032-4178-AEC7-6FAD98993817}"/>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BD_Resumen!$CG$453</c:f>
              <c:strCache>
                <c:ptCount val="1"/>
                <c:pt idx="0">
                  <c:v>Huella de Carbono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F3-451E-8B39-BC5EF8033E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F3-451E-8B39-BC5EF8033E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EF3-451E-8B39-BC5EF8033E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F3-451E-8B39-BC5EF8033E9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F3-451E-8B39-BC5EF8033E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EF3-451E-8B39-BC5EF8033E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EF3-451E-8B39-BC5EF8033E9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BD_Resumen!$CF$454:$CF$460</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BD_Resumen!$CG$454:$CG$460</c:f>
              <c:numCache>
                <c:formatCode>#,##0.0</c:formatCode>
                <c:ptCount val="7"/>
                <c:pt idx="0">
                  <c:v>18384.977918180703</c:v>
                </c:pt>
                <c:pt idx="1">
                  <c:v>0</c:v>
                </c:pt>
                <c:pt idx="2">
                  <c:v>32594.262331961199</c:v>
                </c:pt>
                <c:pt idx="3">
                  <c:v>0</c:v>
                </c:pt>
                <c:pt idx="4">
                  <c:v>2656.7941339848694</c:v>
                </c:pt>
                <c:pt idx="5">
                  <c:v>6599.6000191758658</c:v>
                </c:pt>
                <c:pt idx="6">
                  <c:v>0</c:v>
                </c:pt>
              </c:numCache>
            </c:numRef>
          </c:val>
          <c:extLst>
            <c:ext xmlns:c16="http://schemas.microsoft.com/office/drawing/2014/chart" uri="{C3380CC4-5D6E-409C-BE32-E72D297353CC}">
              <c16:uniqueId val="{0000000E-1EF3-451E-8B39-BC5EF8033E9F}"/>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BD_Resumen!$CH$453</c:f>
              <c:strCache>
                <c:ptCount val="1"/>
                <c:pt idx="0">
                  <c:v>Huella Energética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768-4ECB-8666-AE52CC51BB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768-4ECB-8666-AE52CC51BB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68-4ECB-8666-AE52CC51BB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768-4ECB-8666-AE52CC51BBF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768-4ECB-8666-AE52CC51BBF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768-4ECB-8666-AE52CC51BBF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768-4ECB-8666-AE52CC51BBF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BD_Resumen!$CF$454:$CF$460</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BD_Resumen!$CH$454:$CH$460</c:f>
              <c:numCache>
                <c:formatCode>#,##0.0</c:formatCode>
                <c:ptCount val="7"/>
                <c:pt idx="0">
                  <c:v>2326.9558196479061</c:v>
                </c:pt>
                <c:pt idx="1">
                  <c:v>0</c:v>
                </c:pt>
                <c:pt idx="2">
                  <c:v>4217.7440481972653</c:v>
                </c:pt>
                <c:pt idx="3">
                  <c:v>0</c:v>
                </c:pt>
                <c:pt idx="4">
                  <c:v>347.90502828054292</c:v>
                </c:pt>
                <c:pt idx="5">
                  <c:v>865.61631040928353</c:v>
                </c:pt>
                <c:pt idx="6">
                  <c:v>0</c:v>
                </c:pt>
              </c:numCache>
            </c:numRef>
          </c:val>
          <c:extLst>
            <c:ext xmlns:c16="http://schemas.microsoft.com/office/drawing/2014/chart" uri="{C3380CC4-5D6E-409C-BE32-E72D297353CC}">
              <c16:uniqueId val="{0000000E-A768-4ECB-8666-AE52CC51BBFD}"/>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BD_Resumen!$CI$453</c:f>
              <c:strCache>
                <c:ptCount val="1"/>
                <c:pt idx="0">
                  <c:v>Huella Económica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EB-4283-AEB1-F35673AED9B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EB-4283-AEB1-F35673AED9B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EB-4283-AEB1-F35673AED9B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EB-4283-AEB1-F35673AED9B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EB-4283-AEB1-F35673AED9B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EB-4283-AEB1-F35673AED9B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EB-4283-AEB1-F35673AED9B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BD_Resumen!$CF$454:$CF$460</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BD_Resumen!$CI$454:$CI$460</c:f>
              <c:numCache>
                <c:formatCode>#,##0.0</c:formatCode>
                <c:ptCount val="7"/>
                <c:pt idx="0">
                  <c:v>119367134.55882356</c:v>
                </c:pt>
                <c:pt idx="1">
                  <c:v>0</c:v>
                </c:pt>
                <c:pt idx="2">
                  <c:v>102923539.54472199</c:v>
                </c:pt>
                <c:pt idx="3">
                  <c:v>0</c:v>
                </c:pt>
                <c:pt idx="4">
                  <c:v>21680841.659951653</c:v>
                </c:pt>
                <c:pt idx="5">
                  <c:v>27897573.529411759</c:v>
                </c:pt>
                <c:pt idx="6">
                  <c:v>0</c:v>
                </c:pt>
              </c:numCache>
            </c:numRef>
          </c:val>
          <c:extLst>
            <c:ext xmlns:c16="http://schemas.microsoft.com/office/drawing/2014/chart" uri="{C3380CC4-5D6E-409C-BE32-E72D297353CC}">
              <c16:uniqueId val="{0000000E-1AEB-4283-AEB1-F35673AED9B0}"/>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BD_Resumen!$CJ$220</c:f>
              <c:strCache>
                <c:ptCount val="1"/>
                <c:pt idx="0">
                  <c:v>Modo Principal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DB-4001-B11D-4E6B00A0AB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DB-4001-B11D-4E6B00A0AB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DB-4001-B11D-4E6B00A0AB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DB-4001-B11D-4E6B00A0AB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DB-4001-B11D-4E6B00A0AB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2DB-4001-B11D-4E6B00A0AB0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2DB-4001-B11D-4E6B00A0AB0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BD_Resumen!$CI$221:$CI$227</c:f>
              <c:strCache>
                <c:ptCount val="7"/>
                <c:pt idx="0">
                  <c:v>Transporte Público</c:v>
                </c:pt>
                <c:pt idx="1">
                  <c:v>Teletrabajo</c:v>
                </c:pt>
                <c:pt idx="2">
                  <c:v>Conductor Transporte Privado</c:v>
                </c:pt>
                <c:pt idx="3">
                  <c:v>Vehículo institucional</c:v>
                </c:pt>
                <c:pt idx="4">
                  <c:v>Bicicleta y patineta</c:v>
                </c:pt>
                <c:pt idx="5">
                  <c:v>Pasajero Transporte Privado</c:v>
                </c:pt>
                <c:pt idx="6">
                  <c:v>A pie o silla de ruedas</c:v>
                </c:pt>
              </c:strCache>
            </c:strRef>
          </c:cat>
          <c:val>
            <c:numRef>
              <c:f>BD_Resumen!$CJ$221:$CJ$227</c:f>
              <c:numCache>
                <c:formatCode>#,##0</c:formatCode>
                <c:ptCount val="7"/>
                <c:pt idx="0">
                  <c:v>67.808823529411796</c:v>
                </c:pt>
                <c:pt idx="1">
                  <c:v>2.5588235294117645</c:v>
                </c:pt>
                <c:pt idx="2">
                  <c:v>37.102941176470608</c:v>
                </c:pt>
                <c:pt idx="3">
                  <c:v>0</c:v>
                </c:pt>
                <c:pt idx="4">
                  <c:v>31.985294117647076</c:v>
                </c:pt>
                <c:pt idx="5">
                  <c:v>12.794117647058822</c:v>
                </c:pt>
                <c:pt idx="6">
                  <c:v>21.750000000000007</c:v>
                </c:pt>
              </c:numCache>
            </c:numRef>
          </c:val>
          <c:extLst>
            <c:ext xmlns:c16="http://schemas.microsoft.com/office/drawing/2014/chart" uri="{C3380CC4-5D6E-409C-BE32-E72D297353CC}">
              <c16:uniqueId val="{0000000E-82DB-4001-B11D-4E6B00A0AB03}"/>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54481205200227167"/>
          <c:h val="0.80487641723356007"/>
        </c:manualLayout>
      </c:layout>
      <c:doughnutChart>
        <c:varyColors val="1"/>
        <c:ser>
          <c:idx val="0"/>
          <c:order val="0"/>
          <c:tx>
            <c:strRef>
              <c:f>BD_Resumen!$CI$8</c:f>
              <c:strCache>
                <c:ptCount val="1"/>
                <c:pt idx="0">
                  <c:v>Rango Edad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2C-4421-B46C-0B6A5EAD6F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2C-4421-B46C-0B6A5EAD6F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2C-4421-B46C-0B6A5EAD6F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42C-4421-B46C-0B6A5EAD6F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42C-4421-B46C-0B6A5EAD6F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42C-4421-B46C-0B6A5EAD6F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BD_Resumen!$CI$9:$CI$14</c:f>
              <c:strCache>
                <c:ptCount val="6"/>
                <c:pt idx="0">
                  <c:v>Menor de 18 años</c:v>
                </c:pt>
                <c:pt idx="1">
                  <c:v>18 - 29</c:v>
                </c:pt>
                <c:pt idx="2">
                  <c:v>30 - 39</c:v>
                </c:pt>
                <c:pt idx="3">
                  <c:v>40 - 49</c:v>
                </c:pt>
                <c:pt idx="4">
                  <c:v>50 - 59</c:v>
                </c:pt>
                <c:pt idx="5">
                  <c:v>Mayor de 60 años</c:v>
                </c:pt>
              </c:strCache>
            </c:strRef>
          </c:cat>
          <c:val>
            <c:numRef>
              <c:f>BD_Resumen!$CJ$9:$CJ$14</c:f>
              <c:numCache>
                <c:formatCode>#,##0</c:formatCode>
                <c:ptCount val="6"/>
                <c:pt idx="0">
                  <c:v>0</c:v>
                </c:pt>
                <c:pt idx="1">
                  <c:v>2.5588235294117645</c:v>
                </c:pt>
                <c:pt idx="2">
                  <c:v>52.455882352941202</c:v>
                </c:pt>
                <c:pt idx="3">
                  <c:v>66.529411764705927</c:v>
                </c:pt>
                <c:pt idx="4">
                  <c:v>39.661764705882362</c:v>
                </c:pt>
                <c:pt idx="5">
                  <c:v>12.794117647058822</c:v>
                </c:pt>
              </c:numCache>
            </c:numRef>
          </c:val>
          <c:extLst>
            <c:ext xmlns:c16="http://schemas.microsoft.com/office/drawing/2014/chart" uri="{C3380CC4-5D6E-409C-BE32-E72D297353CC}">
              <c16:uniqueId val="{0000000C-F42C-4421-B46C-0B6A5EAD6F7F}"/>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77306205538610584"/>
          <c:h val="0.69869337899647499"/>
        </c:manualLayout>
      </c:layout>
      <c:barChart>
        <c:barDir val="col"/>
        <c:grouping val="clustered"/>
        <c:varyColors val="0"/>
        <c:ser>
          <c:idx val="0"/>
          <c:order val="0"/>
          <c:tx>
            <c:strRef>
              <c:f>BD_Resumen!$CI$28</c:f>
              <c:strCache>
                <c:ptCount val="1"/>
                <c:pt idx="0">
                  <c:v>Estrato</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B091-4DA0-8DA6-33A53EE4734C}"/>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091-4DA0-8DA6-33A53EE4734C}"/>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B091-4DA0-8DA6-33A53EE4734C}"/>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B091-4DA0-8DA6-33A53EE4734C}"/>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B091-4DA0-8DA6-33A53EE4734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BD_Resumen!$CI$29:$CI$34</c:f>
              <c:strCache>
                <c:ptCount val="6"/>
                <c:pt idx="0">
                  <c:v>Estrato 1</c:v>
                </c:pt>
                <c:pt idx="1">
                  <c:v>Estrato 2</c:v>
                </c:pt>
                <c:pt idx="2">
                  <c:v>Estrato 3</c:v>
                </c:pt>
                <c:pt idx="3">
                  <c:v>Estrato 4</c:v>
                </c:pt>
                <c:pt idx="4">
                  <c:v>Estrato 5</c:v>
                </c:pt>
                <c:pt idx="5">
                  <c:v>Estrato 6</c:v>
                </c:pt>
              </c:strCache>
            </c:strRef>
          </c:cat>
          <c:val>
            <c:numRef>
              <c:f>BD_Resumen!$CJ$29:$CJ$34</c:f>
              <c:numCache>
                <c:formatCode>#,##0</c:formatCode>
                <c:ptCount val="6"/>
                <c:pt idx="0">
                  <c:v>0</c:v>
                </c:pt>
                <c:pt idx="1">
                  <c:v>24.308823529411764</c:v>
                </c:pt>
                <c:pt idx="2">
                  <c:v>84.441176470588289</c:v>
                </c:pt>
                <c:pt idx="3">
                  <c:v>57.573529411764731</c:v>
                </c:pt>
                <c:pt idx="4">
                  <c:v>7.6764705882352935</c:v>
                </c:pt>
                <c:pt idx="5">
                  <c:v>0</c:v>
                </c:pt>
              </c:numCache>
            </c:numRef>
          </c:val>
          <c:extLst>
            <c:ext xmlns:c16="http://schemas.microsoft.com/office/drawing/2014/chart" uri="{C3380CC4-5D6E-409C-BE32-E72D297353CC}">
              <c16:uniqueId val="{0000000A-B091-4DA0-8DA6-33A53EE4734C}"/>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5192320"/>
        <c:crosses val="autoZero"/>
        <c:auto val="1"/>
        <c:lblAlgn val="ctr"/>
        <c:lblOffset val="100"/>
        <c:noMultiLvlLbl val="0"/>
      </c:catAx>
      <c:valAx>
        <c:axId val="201519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9213442617918369E-2"/>
          <c:y val="0.18244444444444446"/>
          <c:w val="0.77306205538610584"/>
          <c:h val="0.69869337899647499"/>
        </c:manualLayout>
      </c:layout>
      <c:barChart>
        <c:barDir val="bar"/>
        <c:grouping val="clustered"/>
        <c:varyColors val="0"/>
        <c:ser>
          <c:idx val="0"/>
          <c:order val="0"/>
          <c:tx>
            <c:strRef>
              <c:f>BD_Resumen!$CI$36</c:f>
              <c:strCache>
                <c:ptCount val="1"/>
                <c:pt idx="0">
                  <c:v>Nivel de ingresos</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7CA9-4023-8361-2AEE6040FE87}"/>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CA9-4023-8361-2AEE6040FE87}"/>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CA9-4023-8361-2AEE6040FE87}"/>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7CA9-4023-8361-2AEE6040FE87}"/>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CA9-4023-8361-2AEE6040FE8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BD_Resumen!$CI$37:$CI$42</c:f>
              <c:strCache>
                <c:ptCount val="6"/>
                <c:pt idx="0">
                  <c:v>Menos de 1 SMMLV</c:v>
                </c:pt>
                <c:pt idx="1">
                  <c:v>Entre 1 y 3 SMMLV</c:v>
                </c:pt>
                <c:pt idx="2">
                  <c:v>Entre 3 y 5 SMMLV</c:v>
                </c:pt>
                <c:pt idx="3">
                  <c:v>Entre 5 y 8 SMMLV</c:v>
                </c:pt>
                <c:pt idx="4">
                  <c:v>Entre 8 y 10 SMMLV</c:v>
                </c:pt>
                <c:pt idx="5">
                  <c:v>Más de 10 SMMLV</c:v>
                </c:pt>
              </c:strCache>
            </c:strRef>
          </c:cat>
          <c:val>
            <c:numRef>
              <c:f>BD_Resumen!$CJ$37:$CJ$42</c:f>
              <c:numCache>
                <c:formatCode>#,##0</c:formatCode>
                <c:ptCount val="6"/>
                <c:pt idx="0">
                  <c:v>0</c:v>
                </c:pt>
                <c:pt idx="1">
                  <c:v>47.338235294117659</c:v>
                </c:pt>
                <c:pt idx="2">
                  <c:v>72.926470588235333</c:v>
                </c:pt>
                <c:pt idx="3">
                  <c:v>49.897058823529427</c:v>
                </c:pt>
                <c:pt idx="4">
                  <c:v>2.5588235294117645</c:v>
                </c:pt>
                <c:pt idx="5">
                  <c:v>1.2794117647058822</c:v>
                </c:pt>
              </c:numCache>
            </c:numRef>
          </c:val>
          <c:extLst>
            <c:ext xmlns:c16="http://schemas.microsoft.com/office/drawing/2014/chart" uri="{C3380CC4-5D6E-409C-BE32-E72D297353CC}">
              <c16:uniqueId val="{0000000A-7CA9-4023-8361-2AEE6040FE87}"/>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es-CO"/>
          </a:p>
        </c:txPr>
        <c:crossAx val="2015192320"/>
        <c:crosses val="autoZero"/>
        <c:auto val="1"/>
        <c:lblAlgn val="ctr"/>
        <c:lblOffset val="100"/>
        <c:noMultiLvlLbl val="0"/>
      </c:catAx>
      <c:valAx>
        <c:axId val="2015192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1.3992301445980636E-2"/>
          <c:y val="8.9565162615569585E-2"/>
          <c:w val="0.9768661430916592"/>
          <c:h val="0.52235235120455159"/>
        </c:manualLayout>
      </c:layout>
      <c:ofPieChart>
        <c:ofPieType val="pie"/>
        <c:varyColors val="1"/>
        <c:ser>
          <c:idx val="0"/>
          <c:order val="0"/>
          <c:tx>
            <c:strRef>
              <c:f>BD_Resumen!$CI$76</c:f>
              <c:strCache>
                <c:ptCount val="1"/>
                <c:pt idx="0">
                  <c:v>Discapacidad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84-42A3-96B7-00577526CD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84-42A3-96B7-00577526CD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84-42A3-96B7-00577526CD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884-42A3-96B7-00577526CD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884-42A3-96B7-00577526CD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884-42A3-96B7-00577526CD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884-42A3-96B7-00577526CD4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884-42A3-96B7-00577526CD4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884-42A3-96B7-00577526CD4A}"/>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95000"/>
                        </a:schemeClr>
                      </a:solidFill>
                      <a:latin typeface="+mn-lt"/>
                      <a:ea typeface="+mn-ea"/>
                      <a:cs typeface="+mn-cs"/>
                    </a:defRPr>
                  </a:pPr>
                  <a:endParaRPr lang="es-CO"/>
                </a:p>
              </c:txPr>
              <c:dLblPos val="bestFit"/>
              <c:showLegendKey val="0"/>
              <c:showVal val="1"/>
              <c:showCatName val="0"/>
              <c:showSerName val="0"/>
              <c:showPercent val="0"/>
              <c:showBubbleSize val="0"/>
              <c:extLst>
                <c:ext xmlns:c16="http://schemas.microsoft.com/office/drawing/2014/chart" uri="{C3380CC4-5D6E-409C-BE32-E72D297353CC}">
                  <c16:uniqueId val="{00000001-8884-42A3-96B7-00577526CD4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CO"/>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BD_Resumen!$CI$77:$CI$84</c:f>
              <c:strCache>
                <c:ptCount val="8"/>
                <c:pt idx="0">
                  <c:v>Ninguna</c:v>
                </c:pt>
                <c:pt idx="1">
                  <c:v>Discapacidad visual</c:v>
                </c:pt>
                <c:pt idx="2">
                  <c:v>Discapacidad física</c:v>
                </c:pt>
                <c:pt idx="3">
                  <c:v>Discapacidad auditiva</c:v>
                </c:pt>
                <c:pt idx="4">
                  <c:v>Sordoceguera</c:v>
                </c:pt>
                <c:pt idx="5">
                  <c:v>Discapacidad intelectual</c:v>
                </c:pt>
                <c:pt idx="6">
                  <c:v>Discapacidad psicosocial (mental)</c:v>
                </c:pt>
                <c:pt idx="7">
                  <c:v>Discapacidad múltiple</c:v>
                </c:pt>
              </c:strCache>
            </c:strRef>
          </c:cat>
          <c:val>
            <c:numRef>
              <c:f>BD_Resumen!$CJ$77:$CJ$84</c:f>
              <c:numCache>
                <c:formatCode>#,##0</c:formatCode>
                <c:ptCount val="8"/>
                <c:pt idx="0">
                  <c:v>172.72058823529426</c:v>
                </c:pt>
                <c:pt idx="1">
                  <c:v>1.2794117647058822</c:v>
                </c:pt>
                <c:pt idx="2">
                  <c:v>0</c:v>
                </c:pt>
                <c:pt idx="3">
                  <c:v>0</c:v>
                </c:pt>
                <c:pt idx="4">
                  <c:v>0</c:v>
                </c:pt>
                <c:pt idx="5">
                  <c:v>0</c:v>
                </c:pt>
                <c:pt idx="6">
                  <c:v>0</c:v>
                </c:pt>
                <c:pt idx="7">
                  <c:v>0</c:v>
                </c:pt>
              </c:numCache>
            </c:numRef>
          </c:val>
          <c:extLst>
            <c:ext xmlns:c16="http://schemas.microsoft.com/office/drawing/2014/chart" uri="{C3380CC4-5D6E-409C-BE32-E72D297353CC}">
              <c16:uniqueId val="{00000012-8884-42A3-96B7-00577526CD4A}"/>
            </c:ext>
          </c:extLst>
        </c:ser>
        <c:dLbls>
          <c:dLblPos val="bestFit"/>
          <c:showLegendKey val="0"/>
          <c:showVal val="1"/>
          <c:showCatName val="0"/>
          <c:showSerName val="0"/>
          <c:showPercent val="0"/>
          <c:showBubbleSize val="0"/>
          <c:showLeaderLines val="0"/>
        </c:dLbls>
        <c:gapWidth val="100"/>
        <c:splitType val="pos"/>
        <c:splitPos val="7"/>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8.9914878956700001E-2"/>
          <c:y val="0.58695148279946707"/>
          <c:w val="0.78621463825275362"/>
          <c:h val="0.39429852642789054"/>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BD_Resumen!$CE$132</c:f>
              <c:strCache>
                <c:ptCount val="1"/>
                <c:pt idx="0">
                  <c:v>Localidad residencia</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BD_Resumen!$CE$133:$CE$153</c15:sqref>
                  </c15:fullRef>
                </c:ext>
              </c:extLst>
              <c:f>BD_Resumen!$CE$135:$CE$153</c:f>
              <c:strCache>
                <c:ptCount val="19"/>
                <c:pt idx="0">
                  <c:v>Engativá</c:v>
                </c:pt>
                <c:pt idx="1">
                  <c:v>Usaquén</c:v>
                </c:pt>
                <c:pt idx="2">
                  <c:v>No resido en Bogotá</c:v>
                </c:pt>
                <c:pt idx="3">
                  <c:v>Teusaquillo</c:v>
                </c:pt>
                <c:pt idx="4">
                  <c:v>Fontibón</c:v>
                </c:pt>
                <c:pt idx="5">
                  <c:v>Puente Aranda</c:v>
                </c:pt>
                <c:pt idx="6">
                  <c:v>Chapinero</c:v>
                </c:pt>
                <c:pt idx="7">
                  <c:v>Barrios Unidos</c:v>
                </c:pt>
                <c:pt idx="8">
                  <c:v>San Cristóbal</c:v>
                </c:pt>
                <c:pt idx="9">
                  <c:v>Ciudad Bolívar</c:v>
                </c:pt>
                <c:pt idx="10">
                  <c:v>Rafael Uribe Uribe</c:v>
                </c:pt>
                <c:pt idx="11">
                  <c:v>Tunjuelito</c:v>
                </c:pt>
                <c:pt idx="12">
                  <c:v>Bosa</c:v>
                </c:pt>
                <c:pt idx="13">
                  <c:v>Los Mártires</c:v>
                </c:pt>
                <c:pt idx="14">
                  <c:v>Usme</c:v>
                </c:pt>
                <c:pt idx="15">
                  <c:v>Antonio Nariño</c:v>
                </c:pt>
                <c:pt idx="16">
                  <c:v>Santa Fe</c:v>
                </c:pt>
                <c:pt idx="17">
                  <c:v>La Candelaria</c:v>
                </c:pt>
                <c:pt idx="18">
                  <c:v>Sumapaz</c:v>
                </c:pt>
              </c:strCache>
            </c:strRef>
          </c:cat>
          <c:val>
            <c:numRef>
              <c:extLst>
                <c:ext xmlns:c15="http://schemas.microsoft.com/office/drawing/2012/chart" uri="{02D57815-91ED-43cb-92C2-25804820EDAC}">
                  <c15:fullRef>
                    <c15:sqref>BD_Resumen!$CF$133:$CF$153</c15:sqref>
                  </c15:fullRef>
                </c:ext>
              </c:extLst>
              <c:f>BD_Resumen!$CF$135:$CF$153</c:f>
              <c:numCache>
                <c:formatCode>#,##0</c:formatCode>
                <c:ptCount val="19"/>
                <c:pt idx="0">
                  <c:v>42.220588235294152</c:v>
                </c:pt>
                <c:pt idx="1">
                  <c:v>7.6764705882352935</c:v>
                </c:pt>
                <c:pt idx="2">
                  <c:v>8.9558823529411757</c:v>
                </c:pt>
                <c:pt idx="3">
                  <c:v>7.6764705882352935</c:v>
                </c:pt>
                <c:pt idx="4">
                  <c:v>20.470588235294123</c:v>
                </c:pt>
                <c:pt idx="5">
                  <c:v>1.2794117647058822</c:v>
                </c:pt>
                <c:pt idx="6">
                  <c:v>0</c:v>
                </c:pt>
                <c:pt idx="7">
                  <c:v>5.117647058823529</c:v>
                </c:pt>
                <c:pt idx="8">
                  <c:v>1.2794117647058822</c:v>
                </c:pt>
                <c:pt idx="9">
                  <c:v>2.5588235294117645</c:v>
                </c:pt>
                <c:pt idx="10">
                  <c:v>3.8382352941176467</c:v>
                </c:pt>
                <c:pt idx="11">
                  <c:v>3.8382352941176467</c:v>
                </c:pt>
                <c:pt idx="12">
                  <c:v>6.3970588235294112</c:v>
                </c:pt>
                <c:pt idx="13">
                  <c:v>7.6764705882352935</c:v>
                </c:pt>
                <c:pt idx="14">
                  <c:v>2.5588235294117645</c:v>
                </c:pt>
                <c:pt idx="15">
                  <c:v>1.2794117647058822</c:v>
                </c:pt>
                <c:pt idx="16">
                  <c:v>2.5588235294117645</c:v>
                </c:pt>
                <c:pt idx="17">
                  <c:v>2.5588235294117645</c:v>
                </c:pt>
                <c:pt idx="18">
                  <c:v>0</c:v>
                </c:pt>
              </c:numCache>
            </c:numRef>
          </c:val>
          <c:extLst>
            <c:ext xmlns:c16="http://schemas.microsoft.com/office/drawing/2014/chart" uri="{C3380CC4-5D6E-409C-BE32-E72D297353CC}">
              <c16:uniqueId val="{00000000-4688-43B5-BABB-51EBE615E83C}"/>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Sede de trabajo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BD_Resumen!$CE$155</c:f>
              <c:strCache>
                <c:ptCount val="1"/>
                <c:pt idx="0">
                  <c:v>Sede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BD_Resumen!$CF$156:$CF$185</c15:sqref>
                  </c15:fullRef>
                </c:ext>
              </c:extLst>
              <c:f>(BD_Resumen!$CF$156:$CF$159,BD_Resumen!$CF$166:$CF$185)</c:f>
              <c:strCache>
                <c:ptCount val="4"/>
                <c:pt idx="0">
                  <c:v>Sede Normandía - Sede principal - DG 47 No. 77A-09 Int.11 y 7  - Engativá</c:v>
                </c:pt>
                <c:pt idx="1">
                  <c:v>Sede Fontibón - Sede secundaria - KR 97 No 24C-60 Bodegas 2 y 3 - Fontibón</c:v>
                </c:pt>
                <c:pt idx="2">
                  <c:v>Lugar de residencia</c:v>
                </c:pt>
                <c:pt idx="3">
                  <c:v>Otra*</c:v>
                </c:pt>
              </c:strCache>
            </c:strRef>
          </c:cat>
          <c:val>
            <c:numRef>
              <c:extLst>
                <c:ext xmlns:c15="http://schemas.microsoft.com/office/drawing/2012/chart" uri="{02D57815-91ED-43cb-92C2-25804820EDAC}">
                  <c15:fullRef>
                    <c15:sqref>BD_Resumen!$CG$156:$CG$165</c15:sqref>
                  </c15:fullRef>
                </c:ext>
              </c:extLst>
              <c:f>BD_Resumen!$CG$156:$CG$159</c:f>
              <c:numCache>
                <c:formatCode>#,##0</c:formatCode>
                <c:ptCount val="4"/>
                <c:pt idx="0">
                  <c:v>125.38235294117661</c:v>
                </c:pt>
                <c:pt idx="1">
                  <c:v>34.544117647058847</c:v>
                </c:pt>
                <c:pt idx="2">
                  <c:v>7.6764705882352935</c:v>
                </c:pt>
                <c:pt idx="3">
                  <c:v>6.3970588235294112</c:v>
                </c:pt>
              </c:numCache>
            </c:numRef>
          </c:val>
          <c:extLst>
            <c:ext xmlns:c16="http://schemas.microsoft.com/office/drawing/2014/chart" uri="{C3380CC4-5D6E-409C-BE32-E72D297353CC}">
              <c16:uniqueId val="{00000000-F926-4E5D-863A-7CB8599114D9}"/>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Duración vs Distancia por modo</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BD_Resumen!$CG$414</c:f>
              <c:strCache>
                <c:ptCount val="1"/>
                <c:pt idx="0">
                  <c:v>Distancia viaje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BD_Resumen!$CE$415:$CE$431</c15:sqref>
                  </c15:fullRef>
                </c:ext>
              </c:extLst>
              <c:f>(BD_Resumen!$CE$415:$CE$418,BD_Resumen!$CE$420:$CE$427)</c:f>
              <c:strCache>
                <c:ptCount val="12"/>
                <c:pt idx="0">
                  <c:v>Transmilenio</c:v>
                </c:pt>
                <c:pt idx="1">
                  <c:v>Teletrabajo</c:v>
                </c:pt>
                <c:pt idx="2">
                  <c:v>Bicicleta</c:v>
                </c:pt>
                <c:pt idx="3">
                  <c:v>SITP</c:v>
                </c:pt>
                <c:pt idx="4">
                  <c:v>Motocicleta conductor</c:v>
                </c:pt>
                <c:pt idx="5">
                  <c:v>Ruta institucional</c:v>
                </c:pt>
                <c:pt idx="6">
                  <c:v>Vehiculo institucional</c:v>
                </c:pt>
                <c:pt idx="7">
                  <c:v>Taxi</c:v>
                </c:pt>
                <c:pt idx="8">
                  <c:v>A pie</c:v>
                </c:pt>
                <c:pt idx="9">
                  <c:v>Bus intermunicipal</c:v>
                </c:pt>
                <c:pt idx="10">
                  <c:v>Automóvil pasajero</c:v>
                </c:pt>
                <c:pt idx="11">
                  <c:v>TPC</c:v>
                </c:pt>
              </c:strCache>
            </c:strRef>
          </c:cat>
          <c:val>
            <c:numRef>
              <c:extLst>
                <c:ext xmlns:c15="http://schemas.microsoft.com/office/drawing/2012/chart" uri="{02D57815-91ED-43cb-92C2-25804820EDAC}">
                  <c15:fullRef>
                    <c15:sqref>BD_Resumen!$CG$415:$CG$431</c15:sqref>
                  </c15:fullRef>
                </c:ext>
              </c:extLst>
              <c:f>(BD_Resumen!$CG$415:$CG$418,BD_Resumen!$CG$420:$CG$427)</c:f>
              <c:numCache>
                <c:formatCode>#,##0.0</c:formatCode>
                <c:ptCount val="12"/>
                <c:pt idx="0">
                  <c:v>16.314129466374258</c:v>
                </c:pt>
                <c:pt idx="1">
                  <c:v>0</c:v>
                </c:pt>
                <c:pt idx="2">
                  <c:v>9.2043494399999943</c:v>
                </c:pt>
                <c:pt idx="3">
                  <c:v>11.023141565490189</c:v>
                </c:pt>
                <c:pt idx="4">
                  <c:v>13.175902961538462</c:v>
                </c:pt>
                <c:pt idx="5">
                  <c:v>0</c:v>
                </c:pt>
                <c:pt idx="6">
                  <c:v>0</c:v>
                </c:pt>
                <c:pt idx="7">
                  <c:v>11.829671799999996</c:v>
                </c:pt>
                <c:pt idx="8">
                  <c:v>1.5083333333333337</c:v>
                </c:pt>
                <c:pt idx="9">
                  <c:v>32.886222333333336</c:v>
                </c:pt>
                <c:pt idx="10">
                  <c:v>12.696695499999999</c:v>
                </c:pt>
                <c:pt idx="11">
                  <c:v>15.795833333333341</c:v>
                </c:pt>
              </c:numCache>
            </c:numRef>
          </c:val>
          <c:extLst>
            <c:ext xmlns:c16="http://schemas.microsoft.com/office/drawing/2014/chart" uri="{C3380CC4-5D6E-409C-BE32-E72D297353CC}">
              <c16:uniqueId val="{00000000-972C-4BF0-B946-0DE740C8F7DD}"/>
            </c:ext>
          </c:extLst>
        </c:ser>
        <c:dLbls>
          <c:dLblPos val="outEnd"/>
          <c:showLegendKey val="0"/>
          <c:showVal val="1"/>
          <c:showCatName val="0"/>
          <c:showSerName val="0"/>
          <c:showPercent val="0"/>
          <c:showBubbleSize val="0"/>
        </c:dLbls>
        <c:gapWidth val="150"/>
        <c:axId val="813200240"/>
        <c:axId val="817470464"/>
      </c:barChart>
      <c:lineChart>
        <c:grouping val="stacked"/>
        <c:varyColors val="0"/>
        <c:ser>
          <c:idx val="1"/>
          <c:order val="1"/>
          <c:tx>
            <c:strRef>
              <c:f>BD_Resumen!$CH$414</c:f>
              <c:strCache>
                <c:ptCount val="1"/>
                <c:pt idx="0">
                  <c:v>Duración viaje</c:v>
                </c:pt>
              </c:strCache>
            </c:strRef>
          </c:tx>
          <c:spPr>
            <a:ln w="3175" cap="rnd">
              <a:solidFill>
                <a:schemeClr val="accent2">
                  <a:alpha val="50000"/>
                </a:schemeClr>
              </a:solidFill>
              <a:round/>
            </a:ln>
            <a:effectLst/>
          </c:spPr>
          <c:marker>
            <c:symbol val="circle"/>
            <c:size val="5"/>
            <c:spPr>
              <a:solidFill>
                <a:schemeClr val="accent2">
                  <a:lumMod val="50000"/>
                </a:schemeClr>
              </a:solidFill>
              <a:ln w="0">
                <a:noFill/>
              </a:ln>
              <a:effectLst/>
            </c:spPr>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BD_Resumen!$CE$415:$CE$431</c15:sqref>
                  </c15:fullRef>
                </c:ext>
              </c:extLst>
              <c:f>(BD_Resumen!$CE$415:$CE$418,BD_Resumen!$CE$420:$CE$427)</c:f>
              <c:strCache>
                <c:ptCount val="12"/>
                <c:pt idx="0">
                  <c:v>Transmilenio</c:v>
                </c:pt>
                <c:pt idx="1">
                  <c:v>Teletrabajo</c:v>
                </c:pt>
                <c:pt idx="2">
                  <c:v>Bicicleta</c:v>
                </c:pt>
                <c:pt idx="3">
                  <c:v>SITP</c:v>
                </c:pt>
                <c:pt idx="4">
                  <c:v>Motocicleta conductor</c:v>
                </c:pt>
                <c:pt idx="5">
                  <c:v>Ruta institucional</c:v>
                </c:pt>
                <c:pt idx="6">
                  <c:v>Vehiculo institucional</c:v>
                </c:pt>
                <c:pt idx="7">
                  <c:v>Taxi</c:v>
                </c:pt>
                <c:pt idx="8">
                  <c:v>A pie</c:v>
                </c:pt>
                <c:pt idx="9">
                  <c:v>Bus intermunicipal</c:v>
                </c:pt>
                <c:pt idx="10">
                  <c:v>Automóvil pasajero</c:v>
                </c:pt>
                <c:pt idx="11">
                  <c:v>TPC</c:v>
                </c:pt>
              </c:strCache>
            </c:strRef>
          </c:cat>
          <c:val>
            <c:numRef>
              <c:extLst>
                <c:ext xmlns:c15="http://schemas.microsoft.com/office/drawing/2012/chart" uri="{02D57815-91ED-43cb-92C2-25804820EDAC}">
                  <c15:fullRef>
                    <c15:sqref>BD_Resumen!$CH$415:$CH$431</c15:sqref>
                  </c15:fullRef>
                </c:ext>
              </c:extLst>
              <c:f>(BD_Resumen!$CH$415:$CH$418,BD_Resumen!$CH$420:$CH$427)</c:f>
              <c:numCache>
                <c:formatCode>#,##0.0</c:formatCode>
                <c:ptCount val="12"/>
                <c:pt idx="0">
                  <c:v>70.638888888888843</c:v>
                </c:pt>
                <c:pt idx="1">
                  <c:v>0</c:v>
                </c:pt>
                <c:pt idx="2">
                  <c:v>40.499999999999972</c:v>
                </c:pt>
                <c:pt idx="3">
                  <c:v>74.999999999999943</c:v>
                </c:pt>
                <c:pt idx="4">
                  <c:v>47.500000000000007</c:v>
                </c:pt>
                <c:pt idx="5">
                  <c:v>0</c:v>
                </c:pt>
                <c:pt idx="6">
                  <c:v>0</c:v>
                </c:pt>
                <c:pt idx="7">
                  <c:v>54.999999999999993</c:v>
                </c:pt>
                <c:pt idx="8">
                  <c:v>26.617647058823529</c:v>
                </c:pt>
                <c:pt idx="9">
                  <c:v>141.66666666666669</c:v>
                </c:pt>
                <c:pt idx="10">
                  <c:v>51.562500000000007</c:v>
                </c:pt>
                <c:pt idx="11">
                  <c:v>55.750000000000028</c:v>
                </c:pt>
              </c:numCache>
            </c:numRef>
          </c:val>
          <c:smooth val="0"/>
          <c:extLst>
            <c:ext xmlns:c16="http://schemas.microsoft.com/office/drawing/2014/chart" uri="{C3380CC4-5D6E-409C-BE32-E72D297353CC}">
              <c16:uniqueId val="{00000001-972C-4BF0-B946-0DE740C8F7DD}"/>
            </c:ext>
          </c:extLst>
        </c:ser>
        <c:dLbls>
          <c:showLegendKey val="0"/>
          <c:showVal val="1"/>
          <c:showCatName val="0"/>
          <c:showSerName val="0"/>
          <c:showPercent val="0"/>
          <c:showBubbleSize val="0"/>
        </c:dLbls>
        <c:marker val="1"/>
        <c:smooth val="0"/>
        <c:axId val="1625239376"/>
        <c:axId val="375122912"/>
      </c:lineChart>
      <c:catAx>
        <c:axId val="8132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817470464"/>
        <c:crosses val="autoZero"/>
        <c:auto val="1"/>
        <c:lblAlgn val="ctr"/>
        <c:lblOffset val="100"/>
        <c:noMultiLvlLbl val="0"/>
      </c:catAx>
      <c:valAx>
        <c:axId val="81747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Distancia [km</a:t>
                </a:r>
                <a:r>
                  <a:rPr lang="es-ES"/>
                  <a:t>]</a:t>
                </a:r>
                <a:endParaRPr lang="en-US"/>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813200240"/>
        <c:crosses val="autoZero"/>
        <c:crossBetween val="between"/>
      </c:valAx>
      <c:valAx>
        <c:axId val="375122912"/>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Duración [min]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625239376"/>
        <c:crosses val="max"/>
        <c:crossBetween val="between"/>
      </c:valAx>
      <c:catAx>
        <c:axId val="1625239376"/>
        <c:scaling>
          <c:orientation val="minMax"/>
        </c:scaling>
        <c:delete val="1"/>
        <c:axPos val="b"/>
        <c:numFmt formatCode="General" sourceLinked="1"/>
        <c:majorTickMark val="out"/>
        <c:minorTickMark val="none"/>
        <c:tickLblPos val="nextTo"/>
        <c:crossAx val="375122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sunburst" uniqueId="{8BD53342-3268-4DAD-92E3-B829F2CB73AA}" formatIdx="0">
          <cx:dataLabels pos="ctr">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separator>, </cx:separator>
          </cx:dataLabels>
          <cx:dataId val="0"/>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Etnia</cx:v>
        </cx:txData>
      </cx:tx>
      <cx:txPr>
        <a:bodyPr spcFirstLastPara="1" vertOverflow="ellipsis" horzOverflow="overflow" wrap="square" lIns="0" tIns="0" rIns="0" bIns="0" anchor="ctr" anchorCtr="1"/>
        <a:lstStyle/>
        <a:p>
          <a:pPr algn="ctr" rtl="0">
            <a:defRPr sz="1400"/>
          </a:pPr>
          <a:r>
            <a:rPr lang="es-ES" sz="1400" b="0" i="0" u="none" strike="noStrike" baseline="0">
              <a:solidFill>
                <a:sysClr val="windowText" lastClr="000000">
                  <a:lumMod val="65000"/>
                  <a:lumOff val="35000"/>
                </a:sysClr>
              </a:solidFill>
              <a:latin typeface="Calibri" panose="020F0502020204030204"/>
            </a:rPr>
            <a:t>Etnia</a:t>
          </a:r>
        </a:p>
      </cx:txPr>
    </cx:title>
    <cx:plotArea>
      <cx:plotAreaRegion>
        <cx:series layoutId="treemap" uniqueId="{E823F36E-4548-4E0F-A01C-1D005D1F0CF7}" formatIdx="0">
          <cx:tx>
            <cx:txData>
              <cx:f>_xlchart.v1.2</cx:f>
              <cx:v>Etnia</cx:v>
            </cx:txData>
          </cx:tx>
          <cx:dataLabels>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1000"/>
          </a:pPr>
          <a:endParaRPr lang="es-ES" sz="1000" b="0" i="0" u="none" strike="noStrike" baseline="0">
            <a:solidFill>
              <a:sysClr val="windowText" lastClr="000000">
                <a:lumMod val="65000"/>
                <a:lumOff val="3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rich>
          <a:bodyPr spcFirstLastPara="1" vertOverflow="ellipsis" horzOverflow="overflow" wrap="square" lIns="0" tIns="0" rIns="0" bIns="0" anchor="ctr" anchorCtr="1"/>
          <a:lstStyle/>
          <a:p>
            <a:pPr algn="ctr" rtl="0">
              <a:spcBef>
                <a:spcPts val="0"/>
              </a:spcBef>
              <a:spcAft>
                <a:spcPts val="0"/>
              </a:spcAft>
            </a:pPr>
            <a:r>
              <a:rPr lang="es-ES" sz="1400" b="0" i="0" baseline="0">
                <a:solidFill>
                  <a:srgbClr val="595959"/>
                </a:solidFill>
                <a:effectLst/>
                <a:latin typeface="Calibri" panose="020F0502020204030204" pitchFamily="34" charset="0"/>
                <a:ea typeface="Calibri" panose="020F0502020204030204" pitchFamily="34" charset="0"/>
                <a:cs typeface="Calibri" panose="020F0502020204030204" pitchFamily="34" charset="0"/>
              </a:rPr>
              <a:t>Relación de Modo Principal y Modo Auxiliar </a:t>
            </a:r>
            <a:endParaRPr lang="es-CO" sz="1400">
              <a:effectLst/>
            </a:endParaRPr>
          </a:p>
        </cx:rich>
      </cx:tx>
    </cx:title>
    <cx:plotArea>
      <cx:plotAreaRegion>
        <cx:series layoutId="sunburst" uniqueId="{8BD53342-3268-4DAD-92E3-B829F2CB73AA}" formatIdx="0">
          <cx:dataLabels>
            <cx:txPr>
              <a:bodyPr spcFirstLastPara="1" vertOverflow="ellipsis" horzOverflow="overflow" wrap="square" lIns="0" tIns="0" rIns="0" bIns="0" anchor="ctr" anchorCtr="1"/>
              <a:lstStyle/>
              <a:p>
                <a:pPr algn="ctr" rtl="0">
                  <a:defRPr sz="800"/>
                </a:pPr>
                <a:endParaRPr lang="es-ES" sz="800" b="0" i="0" u="none" strike="noStrike" baseline="0">
                  <a:solidFill>
                    <a:srgbClr val="FFFFFF"/>
                  </a:solidFill>
                  <a:latin typeface="Calibri"/>
                  <a:cs typeface="Calibri"/>
                </a:endParaRPr>
              </a:p>
            </cx:txPr>
            <cx:visibility seriesName="0" categoryName="1" value="0"/>
          </cx:dataLabels>
          <cx:dataId val="0"/>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jpg"/><Relationship Id="rId13" Type="http://schemas.openxmlformats.org/officeDocument/2006/relationships/hyperlink" Target="#'5 Plan de Acci&#243;n -Estrategias '!A1"/><Relationship Id="rId3" Type="http://schemas.openxmlformats.org/officeDocument/2006/relationships/image" Target="../media/image3.jpg"/><Relationship Id="rId7" Type="http://schemas.openxmlformats.org/officeDocument/2006/relationships/hyperlink" Target="#'2 Equipo PIMS'!A1"/><Relationship Id="rId12" Type="http://schemas.openxmlformats.org/officeDocument/2006/relationships/image" Target="../media/image8.jpg"/><Relationship Id="rId2" Type="http://schemas.openxmlformats.org/officeDocument/2006/relationships/hyperlink" Target="#'1 Datos Entidad'!A1"/><Relationship Id="rId1" Type="http://schemas.openxmlformats.org/officeDocument/2006/relationships/image" Target="../media/image2.jpg"/><Relationship Id="rId6" Type="http://schemas.openxmlformats.org/officeDocument/2006/relationships/image" Target="../media/image5.jpg"/><Relationship Id="rId11" Type="http://schemas.openxmlformats.org/officeDocument/2006/relationships/hyperlink" Target="#'6 Evaluaci&#243;n y seguimiento'!A1"/><Relationship Id="rId5" Type="http://schemas.openxmlformats.org/officeDocument/2006/relationships/image" Target="../media/image4.jpg"/><Relationship Id="rId10" Type="http://schemas.openxmlformats.org/officeDocument/2006/relationships/image" Target="../media/image7.jpg"/><Relationship Id="rId4" Type="http://schemas.openxmlformats.org/officeDocument/2006/relationships/hyperlink" Target="#'4 Diagn&#243;stico'!A1"/><Relationship Id="rId9" Type="http://schemas.openxmlformats.org/officeDocument/2006/relationships/hyperlink" Target="#'3 Estrategia de Comunicaci&#243;n'!A1"/><Relationship Id="rId14"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Inicio!A1"/><Relationship Id="rId1" Type="http://schemas.openxmlformats.org/officeDocument/2006/relationships/image" Target="../media/image10.jp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hyperlink" Target="#'2 Equipo PIMS'!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hyperlink" Target="#Inicio!A1"/><Relationship Id="rId1" Type="http://schemas.openxmlformats.org/officeDocument/2006/relationships/image" Target="../media/image14.jpg"/><Relationship Id="rId6" Type="http://schemas.openxmlformats.org/officeDocument/2006/relationships/hyperlink" Target="#'1 Datos Entidad'!A1"/><Relationship Id="rId5" Type="http://schemas.openxmlformats.org/officeDocument/2006/relationships/image" Target="../media/image12.png"/><Relationship Id="rId4" Type="http://schemas.openxmlformats.org/officeDocument/2006/relationships/hyperlink" Target="#'3 Estrategia de Comunicaci&#243;n'!A1"/></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hyperlink" Target="#Inicio!A1"/><Relationship Id="rId1" Type="http://schemas.openxmlformats.org/officeDocument/2006/relationships/image" Target="../media/image15.jpg"/><Relationship Id="rId6" Type="http://schemas.openxmlformats.org/officeDocument/2006/relationships/hyperlink" Target="#'2 Equipo PIMS'!A1"/><Relationship Id="rId5" Type="http://schemas.openxmlformats.org/officeDocument/2006/relationships/image" Target="../media/image12.png"/><Relationship Id="rId4" Type="http://schemas.openxmlformats.org/officeDocument/2006/relationships/hyperlink" Target="#'4 Diagn&#243;stico'!A1"/></Relationships>
</file>

<file path=xl/drawings/_rels/drawing5.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3.xml"/><Relationship Id="rId21" Type="http://schemas.openxmlformats.org/officeDocument/2006/relationships/chart" Target="../charts/chart18.xml"/><Relationship Id="rId34" Type="http://schemas.openxmlformats.org/officeDocument/2006/relationships/image" Target="../media/image13.png"/><Relationship Id="rId7" Type="http://schemas.microsoft.com/office/2014/relationships/chartEx" Target="../charts/chartEx2.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2.xml"/><Relationship Id="rId33" Type="http://schemas.openxmlformats.org/officeDocument/2006/relationships/hyperlink" Target="#'3 Estrategia de Comunicaci&#243;n'!A1"/><Relationship Id="rId38" Type="http://schemas.openxmlformats.org/officeDocument/2006/relationships/chart" Target="../charts/chart28.xml"/><Relationship Id="rId2" Type="http://schemas.openxmlformats.org/officeDocument/2006/relationships/chart" Target="../charts/chart2.xml"/><Relationship Id="rId16" Type="http://schemas.openxmlformats.org/officeDocument/2006/relationships/chart" Target="../charts/chart14.xml"/><Relationship Id="rId20" Type="http://schemas.openxmlformats.org/officeDocument/2006/relationships/chart" Target="../charts/chart17.xml"/><Relationship Id="rId29"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9.xml"/><Relationship Id="rId24" Type="http://schemas.openxmlformats.org/officeDocument/2006/relationships/chart" Target="../charts/chart21.xml"/><Relationship Id="rId32" Type="http://schemas.openxmlformats.org/officeDocument/2006/relationships/image" Target="../media/image12.png"/><Relationship Id="rId37" Type="http://schemas.openxmlformats.org/officeDocument/2006/relationships/chart" Target="../charts/chart27.xml"/><Relationship Id="rId5"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0.xml"/><Relationship Id="rId28" Type="http://schemas.openxmlformats.org/officeDocument/2006/relationships/image" Target="../media/image16.png"/><Relationship Id="rId36" Type="http://schemas.openxmlformats.org/officeDocument/2006/relationships/chart" Target="../charts/chart26.xml"/><Relationship Id="rId10" Type="http://schemas.openxmlformats.org/officeDocument/2006/relationships/chart" Target="../charts/chart8.xml"/><Relationship Id="rId19" Type="http://schemas.microsoft.com/office/2014/relationships/chartEx" Target="../charts/chartEx3.xml"/><Relationship Id="rId31" Type="http://schemas.openxmlformats.org/officeDocument/2006/relationships/hyperlink" Target="#'5 Plan de Acci&#243;n -Estrategias '!A1"/><Relationship Id="rId4" Type="http://schemas.microsoft.com/office/2014/relationships/chartEx" Target="../charts/chartEx1.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image" Target="../media/image17.png"/><Relationship Id="rId35" Type="http://schemas.openxmlformats.org/officeDocument/2006/relationships/chart" Target="../charts/chart25.xml"/><Relationship Id="rId8" Type="http://schemas.openxmlformats.org/officeDocument/2006/relationships/chart" Target="../charts/chart6.xml"/><Relationship Id="rId3"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hyperlink" Target="#Inicio!A1"/><Relationship Id="rId1" Type="http://schemas.openxmlformats.org/officeDocument/2006/relationships/image" Target="../media/image18.jpg"/><Relationship Id="rId6" Type="http://schemas.openxmlformats.org/officeDocument/2006/relationships/hyperlink" Target="#'4 Diagn&#243;stico'!A1"/><Relationship Id="rId5" Type="http://schemas.openxmlformats.org/officeDocument/2006/relationships/image" Target="../media/image12.png"/><Relationship Id="rId4" Type="http://schemas.openxmlformats.org/officeDocument/2006/relationships/hyperlink" Target="#'6 Evaluaci&#243;n y seguimiento'!A1"/></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Inicio!A1"/><Relationship Id="rId1" Type="http://schemas.openxmlformats.org/officeDocument/2006/relationships/image" Target="../media/image19.jpg"/><Relationship Id="rId6" Type="http://schemas.openxmlformats.org/officeDocument/2006/relationships/image" Target="../media/image13.png"/><Relationship Id="rId5" Type="http://schemas.openxmlformats.org/officeDocument/2006/relationships/hyperlink" Target="#'5 Plan de Acci&#243;n -Estrategias '!A1"/><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11546</xdr:colOff>
      <xdr:row>13</xdr:row>
      <xdr:rowOff>34636</xdr:rowOff>
    </xdr:from>
    <xdr:to>
      <xdr:col>11</xdr:col>
      <xdr:colOff>773873</xdr:colOff>
      <xdr:row>14</xdr:row>
      <xdr:rowOff>440269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4746" y="5863936"/>
          <a:ext cx="7658427" cy="869183"/>
        </a:xfrm>
        <a:prstGeom prst="rect">
          <a:avLst/>
        </a:prstGeom>
      </xdr:spPr>
    </xdr:pic>
    <xdr:clientData/>
  </xdr:twoCellAnchor>
  <xdr:twoCellAnchor editAs="oneCell">
    <xdr:from>
      <xdr:col>3</xdr:col>
      <xdr:colOff>80730</xdr:colOff>
      <xdr:row>5</xdr:row>
      <xdr:rowOff>22998</xdr:rowOff>
    </xdr:from>
    <xdr:to>
      <xdr:col>5</xdr:col>
      <xdr:colOff>21312</xdr:colOff>
      <xdr:row>8</xdr:row>
      <xdr:rowOff>9762</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389821" y="2251271"/>
          <a:ext cx="1418400" cy="1418400"/>
        </a:xfrm>
        <a:prstGeom prst="rect">
          <a:avLst/>
        </a:prstGeom>
      </xdr:spPr>
    </xdr:pic>
    <xdr:clientData/>
  </xdr:twoCellAnchor>
  <xdr:twoCellAnchor editAs="oneCell">
    <xdr:from>
      <xdr:col>3</xdr:col>
      <xdr:colOff>34453</xdr:colOff>
      <xdr:row>9</xdr:row>
      <xdr:rowOff>28106</xdr:rowOff>
    </xdr:from>
    <xdr:to>
      <xdr:col>4</xdr:col>
      <xdr:colOff>713944</xdr:colOff>
      <xdr:row>11</xdr:row>
      <xdr:rowOff>291961</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33153" y="4047656"/>
          <a:ext cx="1416091" cy="1419555"/>
        </a:xfrm>
        <a:prstGeom prst="rect">
          <a:avLst/>
        </a:prstGeom>
      </xdr:spPr>
    </xdr:pic>
    <xdr:clientData/>
  </xdr:twoCellAnchor>
  <xdr:twoCellAnchor editAs="oneCell">
    <xdr:from>
      <xdr:col>2</xdr:col>
      <xdr:colOff>22817</xdr:colOff>
      <xdr:row>0</xdr:row>
      <xdr:rowOff>427181</xdr:rowOff>
    </xdr:from>
    <xdr:to>
      <xdr:col>11</xdr:col>
      <xdr:colOff>785144</xdr:colOff>
      <xdr:row>3</xdr:row>
      <xdr:rowOff>441796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017" y="427181"/>
          <a:ext cx="7658427" cy="1405265"/>
        </a:xfrm>
        <a:prstGeom prst="rect">
          <a:avLst/>
        </a:prstGeom>
      </xdr:spPr>
    </xdr:pic>
    <xdr:clientData/>
  </xdr:twoCellAnchor>
  <xdr:twoCellAnchor editAs="oneCell">
    <xdr:from>
      <xdr:col>6</xdr:col>
      <xdr:colOff>34272</xdr:colOff>
      <xdr:row>5</xdr:row>
      <xdr:rowOff>22719</xdr:rowOff>
    </xdr:from>
    <xdr:to>
      <xdr:col>7</xdr:col>
      <xdr:colOff>713763</xdr:colOff>
      <xdr:row>8</xdr:row>
      <xdr:rowOff>9483</xdr:rowOff>
    </xdr:to>
    <xdr:pic>
      <xdr:nvPicPr>
        <xdr:cNvPr id="6" name="Imagen 5">
          <a:hlinkClick xmlns:r="http://schemas.openxmlformats.org/officeDocument/2006/relationships" r:id="rId7"/>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31672" y="2257919"/>
          <a:ext cx="1416091" cy="1421864"/>
        </a:xfrm>
        <a:prstGeom prst="rect">
          <a:avLst/>
        </a:prstGeom>
      </xdr:spPr>
    </xdr:pic>
    <xdr:clientData/>
  </xdr:twoCellAnchor>
  <xdr:twoCellAnchor editAs="oneCell">
    <xdr:from>
      <xdr:col>9</xdr:col>
      <xdr:colOff>22646</xdr:colOff>
      <xdr:row>5</xdr:row>
      <xdr:rowOff>11092</xdr:rowOff>
    </xdr:from>
    <xdr:to>
      <xdr:col>10</xdr:col>
      <xdr:colOff>702137</xdr:colOff>
      <xdr:row>7</xdr:row>
      <xdr:rowOff>505856</xdr:rowOff>
    </xdr:to>
    <xdr:pic>
      <xdr:nvPicPr>
        <xdr:cNvPr id="7" name="Imagen 6">
          <a:hlinkClick xmlns:r="http://schemas.openxmlformats.org/officeDocument/2006/relationships" r:id="rId9"/>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918746" y="2246292"/>
          <a:ext cx="1416091" cy="1421864"/>
        </a:xfrm>
        <a:prstGeom prst="rect">
          <a:avLst/>
        </a:prstGeom>
      </xdr:spPr>
    </xdr:pic>
    <xdr:clientData/>
  </xdr:twoCellAnchor>
  <xdr:twoCellAnchor editAs="oneCell">
    <xdr:from>
      <xdr:col>9</xdr:col>
      <xdr:colOff>22544</xdr:colOff>
      <xdr:row>9</xdr:row>
      <xdr:rowOff>34092</xdr:rowOff>
    </xdr:from>
    <xdr:to>
      <xdr:col>10</xdr:col>
      <xdr:colOff>702035</xdr:colOff>
      <xdr:row>11</xdr:row>
      <xdr:rowOff>297947</xdr:rowOff>
    </xdr:to>
    <xdr:pic>
      <xdr:nvPicPr>
        <xdr:cNvPr id="8" name="Imagen 7">
          <a:hlinkClick xmlns:r="http://schemas.openxmlformats.org/officeDocument/2006/relationships" r:id="rId1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918644" y="4053642"/>
          <a:ext cx="1416091" cy="1419555"/>
        </a:xfrm>
        <a:prstGeom prst="rect">
          <a:avLst/>
        </a:prstGeom>
      </xdr:spPr>
    </xdr:pic>
    <xdr:clientData/>
  </xdr:twoCellAnchor>
  <xdr:twoCellAnchor editAs="oneCell">
    <xdr:from>
      <xdr:col>6</xdr:col>
      <xdr:colOff>16112</xdr:colOff>
      <xdr:row>9</xdr:row>
      <xdr:rowOff>27652</xdr:rowOff>
    </xdr:from>
    <xdr:to>
      <xdr:col>7</xdr:col>
      <xdr:colOff>701953</xdr:colOff>
      <xdr:row>11</xdr:row>
      <xdr:rowOff>291507</xdr:rowOff>
    </xdr:to>
    <xdr:pic>
      <xdr:nvPicPr>
        <xdr:cNvPr id="9" name="Imagen 8">
          <a:hlinkClick xmlns:r="http://schemas.openxmlformats.org/officeDocument/2006/relationships" r:id="rId1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13512" y="4047202"/>
          <a:ext cx="1422441" cy="141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542643</xdr:colOff>
      <xdr:row>0</xdr:row>
      <xdr:rowOff>190499</xdr:rowOff>
    </xdr:from>
    <xdr:to>
      <xdr:col>11</xdr:col>
      <xdr:colOff>430696</xdr:colOff>
      <xdr:row>2</xdr:row>
      <xdr:rowOff>475954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5843" y="190499"/>
          <a:ext cx="7653196" cy="1428455"/>
        </a:xfrm>
        <a:prstGeom prst="rect">
          <a:avLst/>
        </a:prstGeom>
      </xdr:spPr>
    </xdr:pic>
    <xdr:clientData/>
  </xdr:twoCellAnchor>
  <xdr:twoCellAnchor editAs="oneCell">
    <xdr:from>
      <xdr:col>0</xdr:col>
      <xdr:colOff>571500</xdr:colOff>
      <xdr:row>0</xdr:row>
      <xdr:rowOff>396875</xdr:rowOff>
    </xdr:from>
    <xdr:to>
      <xdr:col>2</xdr:col>
      <xdr:colOff>458327</xdr:colOff>
      <xdr:row>2</xdr:row>
      <xdr:rowOff>333875</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396875"/>
          <a:ext cx="1347327" cy="1080000"/>
        </a:xfrm>
        <a:prstGeom prst="rect">
          <a:avLst/>
        </a:prstGeom>
      </xdr:spPr>
    </xdr:pic>
    <xdr:clientData/>
  </xdr:twoCellAnchor>
  <xdr:twoCellAnchor editAs="oneCell">
    <xdr:from>
      <xdr:col>11</xdr:col>
      <xdr:colOff>634999</xdr:colOff>
      <xdr:row>1</xdr:row>
      <xdr:rowOff>444500</xdr:rowOff>
    </xdr:from>
    <xdr:to>
      <xdr:col>13</xdr:col>
      <xdr:colOff>6606</xdr:colOff>
      <xdr:row>3</xdr:row>
      <xdr:rowOff>21500</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63124" y="1016000"/>
          <a:ext cx="1136000" cy="720000"/>
        </a:xfrm>
        <a:prstGeom prst="rect">
          <a:avLst/>
        </a:prstGeom>
      </xdr:spPr>
    </xdr:pic>
    <xdr:clientData/>
  </xdr:twoCellAnchor>
  <xdr:twoCellAnchor editAs="oneCell">
    <xdr:from>
      <xdr:col>11</xdr:col>
      <xdr:colOff>610374</xdr:colOff>
      <xdr:row>0</xdr:row>
      <xdr:rowOff>213499</xdr:rowOff>
    </xdr:from>
    <xdr:to>
      <xdr:col>12</xdr:col>
      <xdr:colOff>848553</xdr:colOff>
      <xdr:row>1</xdr:row>
      <xdr:rowOff>361999</xdr:rowOff>
    </xdr:to>
    <xdr:pic>
      <xdr:nvPicPr>
        <xdr:cNvPr id="11" name="Imagen 10">
          <a:hlinkClick xmlns:r="http://schemas.openxmlformats.org/officeDocument/2006/relationships" r:id="rId2"/>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38499" y="213499"/>
          <a:ext cx="1111304"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18144</xdr:colOff>
      <xdr:row>0</xdr:row>
      <xdr:rowOff>172355</xdr:rowOff>
    </xdr:from>
    <xdr:to>
      <xdr:col>10</xdr:col>
      <xdr:colOff>95368</xdr:colOff>
      <xdr:row>4</xdr:row>
      <xdr:rowOff>7537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7287" y="172355"/>
          <a:ext cx="7651867" cy="1449896"/>
        </a:xfrm>
        <a:prstGeom prst="rect">
          <a:avLst/>
        </a:prstGeom>
      </xdr:spPr>
    </xdr:pic>
    <xdr:clientData/>
  </xdr:twoCellAnchor>
  <xdr:twoCellAnchor editAs="oneCell">
    <xdr:from>
      <xdr:col>1</xdr:col>
      <xdr:colOff>716642</xdr:colOff>
      <xdr:row>0</xdr:row>
      <xdr:rowOff>317500</xdr:rowOff>
    </xdr:from>
    <xdr:to>
      <xdr:col>3</xdr:col>
      <xdr:colOff>594398</xdr:colOff>
      <xdr:row>3</xdr:row>
      <xdr:rowOff>9571</xdr:rowOff>
    </xdr:to>
    <xdr:pic>
      <xdr:nvPicPr>
        <xdr:cNvPr id="12" name="Imagen 11">
          <a:hlinkClick xmlns:r="http://schemas.openxmlformats.org/officeDocument/2006/relationships" r:id="rId2"/>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1428" y="317500"/>
          <a:ext cx="1347327" cy="1080000"/>
        </a:xfrm>
        <a:prstGeom prst="rect">
          <a:avLst/>
        </a:prstGeom>
      </xdr:spPr>
    </xdr:pic>
    <xdr:clientData/>
  </xdr:twoCellAnchor>
  <xdr:twoCellAnchor editAs="oneCell">
    <xdr:from>
      <xdr:col>10</xdr:col>
      <xdr:colOff>269553</xdr:colOff>
      <xdr:row>2</xdr:row>
      <xdr:rowOff>31429</xdr:rowOff>
    </xdr:from>
    <xdr:to>
      <xdr:col>11</xdr:col>
      <xdr:colOff>670768</xdr:colOff>
      <xdr:row>4</xdr:row>
      <xdr:rowOff>62001</xdr:rowOff>
    </xdr:to>
    <xdr:pic>
      <xdr:nvPicPr>
        <xdr:cNvPr id="17" name="Imagen 16">
          <a:hlinkClick xmlns:r="http://schemas.openxmlformats.org/officeDocument/2006/relationships" r:id="rId4"/>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83339" y="956715"/>
          <a:ext cx="1136000" cy="720000"/>
        </a:xfrm>
        <a:prstGeom prst="rect">
          <a:avLst/>
        </a:prstGeom>
      </xdr:spPr>
    </xdr:pic>
    <xdr:clientData/>
  </xdr:twoCellAnchor>
  <xdr:twoCellAnchor editAs="oneCell">
    <xdr:from>
      <xdr:col>10</xdr:col>
      <xdr:colOff>244928</xdr:colOff>
      <xdr:row>0</xdr:row>
      <xdr:rowOff>154214</xdr:rowOff>
    </xdr:from>
    <xdr:to>
      <xdr:col>11</xdr:col>
      <xdr:colOff>621447</xdr:colOff>
      <xdr:row>1</xdr:row>
      <xdr:rowOff>411571</xdr:rowOff>
    </xdr:to>
    <xdr:pic>
      <xdr:nvPicPr>
        <xdr:cNvPr id="18" name="Imagen 17">
          <a:hlinkClick xmlns:r="http://schemas.openxmlformats.org/officeDocument/2006/relationships" r:id="rId6"/>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58714" y="154214"/>
          <a:ext cx="1111304"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417283</xdr:colOff>
      <xdr:row>0</xdr:row>
      <xdr:rowOff>199570</xdr:rowOff>
    </xdr:from>
    <xdr:to>
      <xdr:col>11</xdr:col>
      <xdr:colOff>583294</xdr:colOff>
      <xdr:row>2</xdr:row>
      <xdr:rowOff>485025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0483" y="199570"/>
          <a:ext cx="7608211" cy="1428455"/>
        </a:xfrm>
        <a:prstGeom prst="rect">
          <a:avLst/>
        </a:prstGeom>
      </xdr:spPr>
    </xdr:pic>
    <xdr:clientData/>
  </xdr:twoCellAnchor>
  <xdr:twoCellAnchor editAs="oneCell">
    <xdr:from>
      <xdr:col>0</xdr:col>
      <xdr:colOff>498929</xdr:colOff>
      <xdr:row>0</xdr:row>
      <xdr:rowOff>326571</xdr:rowOff>
    </xdr:from>
    <xdr:to>
      <xdr:col>2</xdr:col>
      <xdr:colOff>376685</xdr:colOff>
      <xdr:row>2</xdr:row>
      <xdr:rowOff>263571</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929" y="326571"/>
          <a:ext cx="1347327" cy="1080000"/>
        </a:xfrm>
        <a:prstGeom prst="rect">
          <a:avLst/>
        </a:prstGeom>
      </xdr:spPr>
    </xdr:pic>
    <xdr:clientData/>
  </xdr:twoCellAnchor>
  <xdr:twoCellAnchor editAs="oneCell">
    <xdr:from>
      <xdr:col>11</xdr:col>
      <xdr:colOff>641482</xdr:colOff>
      <xdr:row>1</xdr:row>
      <xdr:rowOff>376144</xdr:rowOff>
    </xdr:from>
    <xdr:to>
      <xdr:col>13</xdr:col>
      <xdr:colOff>62982</xdr:colOff>
      <xdr:row>2</xdr:row>
      <xdr:rowOff>524644</xdr:rowOff>
    </xdr:to>
    <xdr:pic>
      <xdr:nvPicPr>
        <xdr:cNvPr id="7" name="Imagen 6">
          <a:hlinkClick xmlns:r="http://schemas.openxmlformats.org/officeDocument/2006/relationships" r:id="rId4"/>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2411" y="947644"/>
          <a:ext cx="1136000" cy="720000"/>
        </a:xfrm>
        <a:prstGeom prst="rect">
          <a:avLst/>
        </a:prstGeom>
      </xdr:spPr>
    </xdr:pic>
    <xdr:clientData/>
  </xdr:twoCellAnchor>
  <xdr:twoCellAnchor editAs="oneCell">
    <xdr:from>
      <xdr:col>11</xdr:col>
      <xdr:colOff>616857</xdr:colOff>
      <xdr:row>0</xdr:row>
      <xdr:rowOff>145143</xdr:rowOff>
    </xdr:from>
    <xdr:to>
      <xdr:col>13</xdr:col>
      <xdr:colOff>13661</xdr:colOff>
      <xdr:row>1</xdr:row>
      <xdr:rowOff>293643</xdr:rowOff>
    </xdr:to>
    <xdr:pic>
      <xdr:nvPicPr>
        <xdr:cNvPr id="8" name="Imagen 7">
          <a:hlinkClick xmlns:r="http://schemas.openxmlformats.org/officeDocument/2006/relationships" r:id="rId6"/>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97786" y="145143"/>
          <a:ext cx="1111304"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46</xdr:row>
      <xdr:rowOff>0</xdr:rowOff>
    </xdr:from>
    <xdr:to>
      <xdr:col>17</xdr:col>
      <xdr:colOff>0</xdr:colOff>
      <xdr:row>66</xdr:row>
      <xdr:rowOff>0</xdr:rowOff>
    </xdr:to>
    <mc:AlternateContent xmlns:mc="http://schemas.openxmlformats.org/markup-compatibility/2006" xmlns:a14="http://schemas.microsoft.com/office/drawing/2010/main">
      <mc:Choice Requires="a14">
        <xdr:graphicFrame macro="">
          <xdr:nvGraphicFramePr>
            <xdr:cNvPr id="94" name="Modo_Auxiliar 1">
              <a:extLst>
                <a:ext uri="{FF2B5EF4-FFF2-40B4-BE49-F238E27FC236}">
                  <a16:creationId xmlns:a16="http://schemas.microsoft.com/office/drawing/2014/main" id="{00000000-0008-0000-0500-00005E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 1"/>
            </a:graphicData>
          </a:graphic>
        </xdr:graphicFrame>
      </mc:Choice>
      <mc:Fallback xmlns="">
        <xdr:sp macro="" textlink="">
          <xdr:nvSpPr>
            <xdr:cNvPr id="0" name=""/>
            <xdr:cNvSpPr>
              <a:spLocks noTextEdit="1"/>
            </xdr:cNvSpPr>
          </xdr:nvSpPr>
          <xdr:spPr>
            <a:xfrm>
              <a:off x="31149421" y="10019944"/>
              <a:ext cx="421592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0</xdr:colOff>
      <xdr:row>6</xdr:row>
      <xdr:rowOff>0</xdr:rowOff>
    </xdr:from>
    <xdr:to>
      <xdr:col>4</xdr:col>
      <xdr:colOff>0</xdr:colOff>
      <xdr:row>38</xdr:row>
      <xdr:rowOff>19050</xdr:rowOff>
    </xdr:to>
    <xdr:graphicFrame macro="">
      <xdr:nvGraphicFramePr>
        <xdr:cNvPr id="163" name="Gráfico 162">
          <a:extLst>
            <a:ext uri="{FF2B5EF4-FFF2-40B4-BE49-F238E27FC236}">
              <a16:creationId xmlns:a16="http://schemas.microsoft.com/office/drawing/2014/main" id="{00000000-0008-0000-0500-0000A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3808</xdr:colOff>
      <xdr:row>6</xdr:row>
      <xdr:rowOff>34637</xdr:rowOff>
    </xdr:from>
    <xdr:to>
      <xdr:col>6</xdr:col>
      <xdr:colOff>3809</xdr:colOff>
      <xdr:row>21</xdr:row>
      <xdr:rowOff>18236</xdr:rowOff>
    </xdr:to>
    <xdr:graphicFrame macro="">
      <xdr:nvGraphicFramePr>
        <xdr:cNvPr id="164" name="Gráfico 163">
          <a:extLst>
            <a:ext uri="{FF2B5EF4-FFF2-40B4-BE49-F238E27FC236}">
              <a16:creationId xmlns:a16="http://schemas.microsoft.com/office/drawing/2014/main" id="{00000000-0008-0000-0500-0000A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20</xdr:row>
      <xdr:rowOff>187492</xdr:rowOff>
    </xdr:from>
    <xdr:to>
      <xdr:col>6</xdr:col>
      <xdr:colOff>0</xdr:colOff>
      <xdr:row>38</xdr:row>
      <xdr:rowOff>19050</xdr:rowOff>
    </xdr:to>
    <xdr:graphicFrame macro="">
      <xdr:nvGraphicFramePr>
        <xdr:cNvPr id="165" name="Gráfico 164">
          <a:extLst>
            <a:ext uri="{FF2B5EF4-FFF2-40B4-BE49-F238E27FC236}">
              <a16:creationId xmlns:a16="http://schemas.microsoft.com/office/drawing/2014/main" id="{00000000-0008-0000-0500-0000A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1945</xdr:colOff>
      <xdr:row>38</xdr:row>
      <xdr:rowOff>0</xdr:rowOff>
    </xdr:from>
    <xdr:to>
      <xdr:col>4</xdr:col>
      <xdr:colOff>0</xdr:colOff>
      <xdr:row>66</xdr:row>
      <xdr:rowOff>0</xdr:rowOff>
    </xdr:to>
    <mc:AlternateContent xmlns:mc="http://schemas.openxmlformats.org/markup-compatibility/2006">
      <mc:Choice xmlns:cx1="http://schemas.microsoft.com/office/drawing/2015/9/8/chartex" Requires="cx1">
        <xdr:graphicFrame macro="">
          <xdr:nvGraphicFramePr>
            <xdr:cNvPr id="166" name="Gráfico 165">
              <a:extLst>
                <a:ext uri="{FF2B5EF4-FFF2-40B4-BE49-F238E27FC236}">
                  <a16:creationId xmlns:a16="http://schemas.microsoft.com/office/drawing/2014/main" id="{00000000-0008-0000-0500-0000A6000000}"/>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764195" y="8439150"/>
              <a:ext cx="4989155" cy="5334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0</xdr:colOff>
      <xdr:row>38</xdr:row>
      <xdr:rowOff>0</xdr:rowOff>
    </xdr:from>
    <xdr:to>
      <xdr:col>6</xdr:col>
      <xdr:colOff>0</xdr:colOff>
      <xdr:row>52</xdr:row>
      <xdr:rowOff>0</xdr:rowOff>
    </xdr:to>
    <xdr:graphicFrame macro="">
      <xdr:nvGraphicFramePr>
        <xdr:cNvPr id="167" name="Gráfico 166">
          <a:extLst>
            <a:ext uri="{FF2B5EF4-FFF2-40B4-BE49-F238E27FC236}">
              <a16:creationId xmlns:a16="http://schemas.microsoft.com/office/drawing/2014/main" id="{00000000-0008-0000-0500-0000A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4</xdr:col>
      <xdr:colOff>0</xdr:colOff>
      <xdr:row>52</xdr:row>
      <xdr:rowOff>0</xdr:rowOff>
    </xdr:from>
    <xdr:to>
      <xdr:col>6</xdr:col>
      <xdr:colOff>0</xdr:colOff>
      <xdr:row>66</xdr:row>
      <xdr:rowOff>0</xdr:rowOff>
    </xdr:to>
    <xdr:graphicFrame macro="">
      <xdr:nvGraphicFramePr>
        <xdr:cNvPr id="168" name="Gráfico 167">
          <a:extLst>
            <a:ext uri="{FF2B5EF4-FFF2-40B4-BE49-F238E27FC236}">
              <a16:creationId xmlns:a16="http://schemas.microsoft.com/office/drawing/2014/main" id="{00000000-0008-0000-0500-0000A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1945</xdr:colOff>
      <xdr:row>66</xdr:row>
      <xdr:rowOff>0</xdr:rowOff>
    </xdr:from>
    <xdr:to>
      <xdr:col>4</xdr:col>
      <xdr:colOff>0</xdr:colOff>
      <xdr:row>90</xdr:row>
      <xdr:rowOff>0</xdr:rowOff>
    </xdr:to>
    <mc:AlternateContent xmlns:mc="http://schemas.openxmlformats.org/markup-compatibility/2006">
      <mc:Choice xmlns:cx1="http://schemas.microsoft.com/office/drawing/2015/9/8/chartex" Requires="cx1">
        <xdr:graphicFrame macro="">
          <xdr:nvGraphicFramePr>
            <xdr:cNvPr id="169" name="Gráfico 168">
              <a:extLst>
                <a:ext uri="{FF2B5EF4-FFF2-40B4-BE49-F238E27FC236}">
                  <a16:creationId xmlns:a16="http://schemas.microsoft.com/office/drawing/2014/main" id="{00000000-0008-0000-0500-0000A9000000}"/>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764195" y="13773150"/>
              <a:ext cx="4989155" cy="4572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1</xdr:colOff>
      <xdr:row>66</xdr:row>
      <xdr:rowOff>0</xdr:rowOff>
    </xdr:from>
    <xdr:to>
      <xdr:col>6</xdr:col>
      <xdr:colOff>1</xdr:colOff>
      <xdr:row>90</xdr:row>
      <xdr:rowOff>0</xdr:rowOff>
    </xdr:to>
    <xdr:graphicFrame macro="">
      <xdr:nvGraphicFramePr>
        <xdr:cNvPr id="170" name="Gráfico 169">
          <a:extLst>
            <a:ext uri="{FF2B5EF4-FFF2-40B4-BE49-F238E27FC236}">
              <a16:creationId xmlns:a16="http://schemas.microsoft.com/office/drawing/2014/main" id="{00000000-0008-0000-0500-0000A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0</xdr:colOff>
      <xdr:row>90</xdr:row>
      <xdr:rowOff>0</xdr:rowOff>
    </xdr:from>
    <xdr:to>
      <xdr:col>6</xdr:col>
      <xdr:colOff>0</xdr:colOff>
      <xdr:row>109</xdr:row>
      <xdr:rowOff>1780</xdr:rowOff>
    </xdr:to>
    <xdr:graphicFrame macro="">
      <xdr:nvGraphicFramePr>
        <xdr:cNvPr id="171" name="Gráfico 170">
          <a:extLst>
            <a:ext uri="{FF2B5EF4-FFF2-40B4-BE49-F238E27FC236}">
              <a16:creationId xmlns:a16="http://schemas.microsoft.com/office/drawing/2014/main" id="{00000000-0008-0000-0500-0000A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xdr:col>
      <xdr:colOff>0</xdr:colOff>
      <xdr:row>109</xdr:row>
      <xdr:rowOff>1780</xdr:rowOff>
    </xdr:from>
    <xdr:to>
      <xdr:col>6</xdr:col>
      <xdr:colOff>0</xdr:colOff>
      <xdr:row>130</xdr:row>
      <xdr:rowOff>53340</xdr:rowOff>
    </xdr:to>
    <xdr:graphicFrame macro="">
      <xdr:nvGraphicFramePr>
        <xdr:cNvPr id="172" name="Gráfico 171">
          <a:extLst>
            <a:ext uri="{FF2B5EF4-FFF2-40B4-BE49-F238E27FC236}">
              <a16:creationId xmlns:a16="http://schemas.microsoft.com/office/drawing/2014/main" id="{00000000-0008-0000-0500-0000A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14</xdr:col>
      <xdr:colOff>0</xdr:colOff>
      <xdr:row>6</xdr:row>
      <xdr:rowOff>0</xdr:rowOff>
    </xdr:from>
    <xdr:to>
      <xdr:col>18</xdr:col>
      <xdr:colOff>828</xdr:colOff>
      <xdr:row>29</xdr:row>
      <xdr:rowOff>0</xdr:rowOff>
    </xdr:to>
    <xdr:graphicFrame macro="">
      <xdr:nvGraphicFramePr>
        <xdr:cNvPr id="175" name="Gráfico 174">
          <a:extLst>
            <a:ext uri="{FF2B5EF4-FFF2-40B4-BE49-F238E27FC236}">
              <a16:creationId xmlns:a16="http://schemas.microsoft.com/office/drawing/2014/main" id="{00000000-0008-0000-0500-0000A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2764</xdr:colOff>
      <xdr:row>6</xdr:row>
      <xdr:rowOff>0</xdr:rowOff>
    </xdr:from>
    <xdr:to>
      <xdr:col>12</xdr:col>
      <xdr:colOff>0</xdr:colOff>
      <xdr:row>22</xdr:row>
      <xdr:rowOff>0</xdr:rowOff>
    </xdr:to>
    <xdr:graphicFrame macro="">
      <xdr:nvGraphicFramePr>
        <xdr:cNvPr id="202" name="Gráfico 201">
          <a:extLst>
            <a:ext uri="{FF2B5EF4-FFF2-40B4-BE49-F238E27FC236}">
              <a16:creationId xmlns:a16="http://schemas.microsoft.com/office/drawing/2014/main" id="{00000000-0008-0000-0500-0000C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12</xdr:col>
      <xdr:colOff>0</xdr:colOff>
      <xdr:row>6</xdr:row>
      <xdr:rowOff>0</xdr:rowOff>
    </xdr:from>
    <xdr:to>
      <xdr:col>14</xdr:col>
      <xdr:colOff>0</xdr:colOff>
      <xdr:row>22</xdr:row>
      <xdr:rowOff>0</xdr:rowOff>
    </xdr:to>
    <xdr:graphicFrame macro="">
      <xdr:nvGraphicFramePr>
        <xdr:cNvPr id="203" name="Gráfico 202">
          <a:extLst>
            <a:ext uri="{FF2B5EF4-FFF2-40B4-BE49-F238E27FC236}">
              <a16:creationId xmlns:a16="http://schemas.microsoft.com/office/drawing/2014/main" id="{00000000-0008-0000-0500-0000C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2764</xdr:colOff>
      <xdr:row>22</xdr:row>
      <xdr:rowOff>0</xdr:rowOff>
    </xdr:from>
    <xdr:to>
      <xdr:col>12</xdr:col>
      <xdr:colOff>0</xdr:colOff>
      <xdr:row>38</xdr:row>
      <xdr:rowOff>0</xdr:rowOff>
    </xdr:to>
    <xdr:graphicFrame macro="">
      <xdr:nvGraphicFramePr>
        <xdr:cNvPr id="204" name="Gráfico 203">
          <a:extLst>
            <a:ext uri="{FF2B5EF4-FFF2-40B4-BE49-F238E27FC236}">
              <a16:creationId xmlns:a16="http://schemas.microsoft.com/office/drawing/2014/main" id="{00000000-0008-0000-0500-0000C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0</xdr:colOff>
      <xdr:row>22</xdr:row>
      <xdr:rowOff>0</xdr:rowOff>
    </xdr:from>
    <xdr:to>
      <xdr:col>14</xdr:col>
      <xdr:colOff>0</xdr:colOff>
      <xdr:row>38</xdr:row>
      <xdr:rowOff>0</xdr:rowOff>
    </xdr:to>
    <xdr:graphicFrame macro="">
      <xdr:nvGraphicFramePr>
        <xdr:cNvPr id="205" name="Gráfico 204">
          <a:extLst>
            <a:ext uri="{FF2B5EF4-FFF2-40B4-BE49-F238E27FC236}">
              <a16:creationId xmlns:a16="http://schemas.microsoft.com/office/drawing/2014/main" id="{00000000-0008-0000-0500-0000C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0</xdr:colOff>
      <xdr:row>6</xdr:row>
      <xdr:rowOff>1</xdr:rowOff>
    </xdr:from>
    <xdr:to>
      <xdr:col>2</xdr:col>
      <xdr:colOff>0</xdr:colOff>
      <xdr:row>11</xdr:row>
      <xdr:rowOff>1</xdr:rowOff>
    </xdr:to>
    <mc:AlternateContent xmlns:mc="http://schemas.openxmlformats.org/markup-compatibility/2006" xmlns:a14="http://schemas.microsoft.com/office/drawing/2010/main">
      <mc:Choice Requires="a14">
        <xdr:graphicFrame macro="">
          <xdr:nvGraphicFramePr>
            <xdr:cNvPr id="49" name="Año 1">
              <a:extLst>
                <a:ext uri="{FF2B5EF4-FFF2-40B4-BE49-F238E27FC236}">
                  <a16:creationId xmlns:a16="http://schemas.microsoft.com/office/drawing/2014/main" id="{00000000-0008-0000-0500-000031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Año 1"/>
            </a:graphicData>
          </a:graphic>
        </xdr:graphicFrame>
      </mc:Choice>
      <mc:Fallback xmlns="">
        <xdr:sp macro="" textlink="">
          <xdr:nvSpPr>
            <xdr:cNvPr id="0" name=""/>
            <xdr:cNvSpPr>
              <a:spLocks noTextEdit="1"/>
            </xdr:cNvSpPr>
          </xdr:nvSpPr>
          <xdr:spPr>
            <a:xfrm>
              <a:off x="726393" y="2328730"/>
              <a:ext cx="2107962" cy="96140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11</xdr:row>
      <xdr:rowOff>0</xdr:rowOff>
    </xdr:from>
    <xdr:to>
      <xdr:col>2</xdr:col>
      <xdr:colOff>0</xdr:colOff>
      <xdr:row>17</xdr:row>
      <xdr:rowOff>1475</xdr:rowOff>
    </xdr:to>
    <mc:AlternateContent xmlns:mc="http://schemas.openxmlformats.org/markup-compatibility/2006" xmlns:a14="http://schemas.microsoft.com/office/drawing/2010/main">
      <mc:Choice Requires="a14">
        <xdr:graphicFrame macro="">
          <xdr:nvGraphicFramePr>
            <xdr:cNvPr id="58" name="Género">
              <a:extLst>
                <a:ext uri="{FF2B5EF4-FFF2-40B4-BE49-F238E27FC236}">
                  <a16:creationId xmlns:a16="http://schemas.microsoft.com/office/drawing/2014/main" id="{00000000-0008-0000-0500-00003A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Género"/>
            </a:graphicData>
          </a:graphic>
        </xdr:graphicFrame>
      </mc:Choice>
      <mc:Fallback xmlns="">
        <xdr:sp macro="" textlink="">
          <xdr:nvSpPr>
            <xdr:cNvPr id="0" name=""/>
            <xdr:cNvSpPr>
              <a:spLocks noTextEdit="1"/>
            </xdr:cNvSpPr>
          </xdr:nvSpPr>
          <xdr:spPr>
            <a:xfrm>
              <a:off x="726393" y="3290131"/>
              <a:ext cx="2107962" cy="115515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17</xdr:row>
      <xdr:rowOff>0</xdr:rowOff>
    </xdr:from>
    <xdr:to>
      <xdr:col>2</xdr:col>
      <xdr:colOff>0</xdr:colOff>
      <xdr:row>25</xdr:row>
      <xdr:rowOff>0</xdr:rowOff>
    </xdr:to>
    <mc:AlternateContent xmlns:mc="http://schemas.openxmlformats.org/markup-compatibility/2006" xmlns:a14="http://schemas.microsoft.com/office/drawing/2010/main">
      <mc:Choice Requires="a14">
        <xdr:graphicFrame macro="">
          <xdr:nvGraphicFramePr>
            <xdr:cNvPr id="60" name="Rango Edad">
              <a:extLst>
                <a:ext uri="{FF2B5EF4-FFF2-40B4-BE49-F238E27FC236}">
                  <a16:creationId xmlns:a16="http://schemas.microsoft.com/office/drawing/2014/main" id="{00000000-0008-0000-0500-00003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ango Edad"/>
            </a:graphicData>
          </a:graphic>
        </xdr:graphicFrame>
      </mc:Choice>
      <mc:Fallback xmlns="">
        <xdr:sp macro="" textlink="">
          <xdr:nvSpPr>
            <xdr:cNvPr id="0" name=""/>
            <xdr:cNvSpPr>
              <a:spLocks noTextEdit="1"/>
            </xdr:cNvSpPr>
          </xdr:nvSpPr>
          <xdr:spPr>
            <a:xfrm>
              <a:off x="726393" y="4443813"/>
              <a:ext cx="2107962" cy="153824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25</xdr:row>
      <xdr:rowOff>1</xdr:rowOff>
    </xdr:from>
    <xdr:to>
      <xdr:col>2</xdr:col>
      <xdr:colOff>0</xdr:colOff>
      <xdr:row>34</xdr:row>
      <xdr:rowOff>1</xdr:rowOff>
    </xdr:to>
    <mc:AlternateContent xmlns:mc="http://schemas.openxmlformats.org/markup-compatibility/2006" xmlns:a14="http://schemas.microsoft.com/office/drawing/2010/main">
      <mc:Choice Requires="a14">
        <xdr:graphicFrame macro="">
          <xdr:nvGraphicFramePr>
            <xdr:cNvPr id="61" name="Etnia">
              <a:extLst>
                <a:ext uri="{FF2B5EF4-FFF2-40B4-BE49-F238E27FC236}">
                  <a16:creationId xmlns:a16="http://schemas.microsoft.com/office/drawing/2014/main" id="{00000000-0008-0000-0500-00003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tnia"/>
            </a:graphicData>
          </a:graphic>
        </xdr:graphicFrame>
      </mc:Choice>
      <mc:Fallback xmlns="">
        <xdr:sp macro="" textlink="">
          <xdr:nvSpPr>
            <xdr:cNvPr id="0" name=""/>
            <xdr:cNvSpPr>
              <a:spLocks noTextEdit="1"/>
            </xdr:cNvSpPr>
          </xdr:nvSpPr>
          <xdr:spPr>
            <a:xfrm>
              <a:off x="726393" y="5982057"/>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34</xdr:row>
      <xdr:rowOff>1</xdr:rowOff>
    </xdr:from>
    <xdr:to>
      <xdr:col>2</xdr:col>
      <xdr:colOff>0</xdr:colOff>
      <xdr:row>41</xdr:row>
      <xdr:rowOff>0</xdr:rowOff>
    </xdr:to>
    <mc:AlternateContent xmlns:mc="http://schemas.openxmlformats.org/markup-compatibility/2006" xmlns:a14="http://schemas.microsoft.com/office/drawing/2010/main">
      <mc:Choice Requires="a14">
        <xdr:graphicFrame macro="">
          <xdr:nvGraphicFramePr>
            <xdr:cNvPr id="62" name="Discapacidad 1">
              <a:extLst>
                <a:ext uri="{FF2B5EF4-FFF2-40B4-BE49-F238E27FC236}">
                  <a16:creationId xmlns:a16="http://schemas.microsoft.com/office/drawing/2014/main" id="{00000000-0008-0000-0500-00003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scapacidad 1"/>
            </a:graphicData>
          </a:graphic>
        </xdr:graphicFrame>
      </mc:Choice>
      <mc:Fallback xmlns="">
        <xdr:sp macro="" textlink="">
          <xdr:nvSpPr>
            <xdr:cNvPr id="0" name=""/>
            <xdr:cNvSpPr>
              <a:spLocks noTextEdit="1"/>
            </xdr:cNvSpPr>
          </xdr:nvSpPr>
          <xdr:spPr>
            <a:xfrm>
              <a:off x="726393" y="7712580"/>
              <a:ext cx="2107962" cy="13459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41</xdr:row>
      <xdr:rowOff>1</xdr:rowOff>
    </xdr:from>
    <xdr:to>
      <xdr:col>2</xdr:col>
      <xdr:colOff>0</xdr:colOff>
      <xdr:row>50</xdr:row>
      <xdr:rowOff>1</xdr:rowOff>
    </xdr:to>
    <mc:AlternateContent xmlns:mc="http://schemas.openxmlformats.org/markup-compatibility/2006" xmlns:a14="http://schemas.microsoft.com/office/drawing/2010/main">
      <mc:Choice Requires="a14">
        <xdr:graphicFrame macro="">
          <xdr:nvGraphicFramePr>
            <xdr:cNvPr id="63" name="Estrato 1">
              <a:extLst>
                <a:ext uri="{FF2B5EF4-FFF2-40B4-BE49-F238E27FC236}">
                  <a16:creationId xmlns:a16="http://schemas.microsoft.com/office/drawing/2014/main" id="{00000000-0008-0000-0500-00003F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strato 1"/>
            </a:graphicData>
          </a:graphic>
        </xdr:graphicFrame>
      </mc:Choice>
      <mc:Fallback xmlns="">
        <xdr:sp macro="" textlink="">
          <xdr:nvSpPr>
            <xdr:cNvPr id="0" name=""/>
            <xdr:cNvSpPr>
              <a:spLocks noTextEdit="1"/>
            </xdr:cNvSpPr>
          </xdr:nvSpPr>
          <xdr:spPr>
            <a:xfrm>
              <a:off x="726393" y="9058543"/>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50</xdr:row>
      <xdr:rowOff>1</xdr:rowOff>
    </xdr:from>
    <xdr:to>
      <xdr:col>2</xdr:col>
      <xdr:colOff>0</xdr:colOff>
      <xdr:row>59</xdr:row>
      <xdr:rowOff>1</xdr:rowOff>
    </xdr:to>
    <mc:AlternateContent xmlns:mc="http://schemas.openxmlformats.org/markup-compatibility/2006" xmlns:a14="http://schemas.microsoft.com/office/drawing/2010/main">
      <mc:Choice Requires="a14">
        <xdr:graphicFrame macro="">
          <xdr:nvGraphicFramePr>
            <xdr:cNvPr id="64" name="Ingresos 1">
              <a:extLst>
                <a:ext uri="{FF2B5EF4-FFF2-40B4-BE49-F238E27FC236}">
                  <a16:creationId xmlns:a16="http://schemas.microsoft.com/office/drawing/2014/main" id="{00000000-0008-0000-0500-000040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gresos 1"/>
            </a:graphicData>
          </a:graphic>
        </xdr:graphicFrame>
      </mc:Choice>
      <mc:Fallback xmlns="">
        <xdr:sp macro="" textlink="">
          <xdr:nvSpPr>
            <xdr:cNvPr id="0" name=""/>
            <xdr:cNvSpPr>
              <a:spLocks noTextEdit="1"/>
            </xdr:cNvSpPr>
          </xdr:nvSpPr>
          <xdr:spPr>
            <a:xfrm>
              <a:off x="726393" y="10789066"/>
              <a:ext cx="2107962"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59</xdr:row>
      <xdr:rowOff>0</xdr:rowOff>
    </xdr:from>
    <xdr:to>
      <xdr:col>2</xdr:col>
      <xdr:colOff>0</xdr:colOff>
      <xdr:row>82</xdr:row>
      <xdr:rowOff>189023</xdr:rowOff>
    </xdr:to>
    <mc:AlternateContent xmlns:mc="http://schemas.openxmlformats.org/markup-compatibility/2006" xmlns:a14="http://schemas.microsoft.com/office/drawing/2010/main">
      <mc:Choice Requires="a14">
        <xdr:graphicFrame macro="">
          <xdr:nvGraphicFramePr>
            <xdr:cNvPr id="65" name="Localidad_Residencia 1">
              <a:extLst>
                <a:ext uri="{FF2B5EF4-FFF2-40B4-BE49-F238E27FC236}">
                  <a16:creationId xmlns:a16="http://schemas.microsoft.com/office/drawing/2014/main" id="{00000000-0008-0000-0500-000041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Localidad_Residencia 1"/>
            </a:graphicData>
          </a:graphic>
        </xdr:graphicFrame>
      </mc:Choice>
      <mc:Fallback xmlns="">
        <xdr:sp macro="" textlink="">
          <xdr:nvSpPr>
            <xdr:cNvPr id="0" name=""/>
            <xdr:cNvSpPr>
              <a:spLocks noTextEdit="1"/>
            </xdr:cNvSpPr>
          </xdr:nvSpPr>
          <xdr:spPr>
            <a:xfrm>
              <a:off x="726393" y="12519589"/>
              <a:ext cx="2107962" cy="461147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83</xdr:row>
      <xdr:rowOff>0</xdr:rowOff>
    </xdr:from>
    <xdr:to>
      <xdr:col>2</xdr:col>
      <xdr:colOff>0</xdr:colOff>
      <xdr:row>106</xdr:row>
      <xdr:rowOff>0</xdr:rowOff>
    </xdr:to>
    <mc:AlternateContent xmlns:mc="http://schemas.openxmlformats.org/markup-compatibility/2006" xmlns:a14="http://schemas.microsoft.com/office/drawing/2010/main">
      <mc:Choice Requires="a14">
        <xdr:graphicFrame macro="">
          <xdr:nvGraphicFramePr>
            <xdr:cNvPr id="66" name="Sede_Trabajo 1">
              <a:extLst>
                <a:ext uri="{FF2B5EF4-FFF2-40B4-BE49-F238E27FC236}">
                  <a16:creationId xmlns:a16="http://schemas.microsoft.com/office/drawing/2014/main" id="{00000000-0008-0000-0500-000042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de_Trabajo 1"/>
            </a:graphicData>
          </a:graphic>
        </xdr:graphicFrame>
      </mc:Choice>
      <mc:Fallback xmlns="">
        <xdr:sp macro="" textlink="">
          <xdr:nvSpPr>
            <xdr:cNvPr id="0" name=""/>
            <xdr:cNvSpPr>
              <a:spLocks noTextEdit="1"/>
            </xdr:cNvSpPr>
          </xdr:nvSpPr>
          <xdr:spPr>
            <a:xfrm>
              <a:off x="726393" y="17134318"/>
              <a:ext cx="2107962"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29</xdr:row>
      <xdr:rowOff>0</xdr:rowOff>
    </xdr:from>
    <xdr:to>
      <xdr:col>15</xdr:col>
      <xdr:colOff>0</xdr:colOff>
      <xdr:row>52</xdr:row>
      <xdr:rowOff>0</xdr:rowOff>
    </xdr:to>
    <mc:AlternateContent xmlns:mc="http://schemas.openxmlformats.org/markup-compatibility/2006" xmlns:a14="http://schemas.microsoft.com/office/drawing/2010/main">
      <mc:Choice Requires="a14">
        <xdr:graphicFrame macro="">
          <xdr:nvGraphicFramePr>
            <xdr:cNvPr id="67" name="Franja_llegada">
              <a:extLst>
                <a:ext uri="{FF2B5EF4-FFF2-40B4-BE49-F238E27FC236}">
                  <a16:creationId xmlns:a16="http://schemas.microsoft.com/office/drawing/2014/main" id="{00000000-0008-0000-0500-00004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llegada"/>
            </a:graphicData>
          </a:graphic>
        </xdr:graphicFrame>
      </mc:Choice>
      <mc:Fallback xmlns="">
        <xdr:sp macro="" textlink="">
          <xdr:nvSpPr>
            <xdr:cNvPr id="0" name=""/>
            <xdr:cNvSpPr>
              <a:spLocks noTextEdit="1"/>
            </xdr:cNvSpPr>
          </xdr:nvSpPr>
          <xdr:spPr>
            <a:xfrm>
              <a:off x="29041458" y="6751178"/>
              <a:ext cx="2107963"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52</xdr:row>
      <xdr:rowOff>0</xdr:rowOff>
    </xdr:from>
    <xdr:to>
      <xdr:col>15</xdr:col>
      <xdr:colOff>0</xdr:colOff>
      <xdr:row>74</xdr:row>
      <xdr:rowOff>189023</xdr:rowOff>
    </xdr:to>
    <mc:AlternateContent xmlns:mc="http://schemas.openxmlformats.org/markup-compatibility/2006" xmlns:a14="http://schemas.microsoft.com/office/drawing/2010/main">
      <mc:Choice Requires="a14">
        <xdr:graphicFrame macro="">
          <xdr:nvGraphicFramePr>
            <xdr:cNvPr id="71" name="Franja_Salida">
              <a:extLst>
                <a:ext uri="{FF2B5EF4-FFF2-40B4-BE49-F238E27FC236}">
                  <a16:creationId xmlns:a16="http://schemas.microsoft.com/office/drawing/2014/main" id="{00000000-0008-0000-0500-000047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Salida"/>
            </a:graphicData>
          </a:graphic>
        </xdr:graphicFrame>
      </mc:Choice>
      <mc:Fallback xmlns="">
        <xdr:sp macro="" textlink="">
          <xdr:nvSpPr>
            <xdr:cNvPr id="0" name=""/>
            <xdr:cNvSpPr>
              <a:spLocks noTextEdit="1"/>
            </xdr:cNvSpPr>
          </xdr:nvSpPr>
          <xdr:spPr>
            <a:xfrm>
              <a:off x="29041458" y="11173626"/>
              <a:ext cx="2107963" cy="441919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29</xdr:row>
      <xdr:rowOff>0</xdr:rowOff>
    </xdr:from>
    <xdr:to>
      <xdr:col>17</xdr:col>
      <xdr:colOff>1948</xdr:colOff>
      <xdr:row>46</xdr:row>
      <xdr:rowOff>0</xdr:rowOff>
    </xdr:to>
    <mc:AlternateContent xmlns:mc="http://schemas.openxmlformats.org/markup-compatibility/2006" xmlns:a14="http://schemas.microsoft.com/office/drawing/2010/main">
      <mc:Choice Requires="a14">
        <xdr:graphicFrame macro="">
          <xdr:nvGraphicFramePr>
            <xdr:cNvPr id="72" name="Modo_Principal 1">
              <a:extLst>
                <a:ext uri="{FF2B5EF4-FFF2-40B4-BE49-F238E27FC236}">
                  <a16:creationId xmlns:a16="http://schemas.microsoft.com/office/drawing/2014/main" id="{00000000-0008-0000-0500-00004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 1"/>
            </a:graphicData>
          </a:graphic>
        </xdr:graphicFrame>
      </mc:Choice>
      <mc:Fallback xmlns="">
        <xdr:sp macro="" textlink="">
          <xdr:nvSpPr>
            <xdr:cNvPr id="0" name=""/>
            <xdr:cNvSpPr>
              <a:spLocks noTextEdit="1"/>
            </xdr:cNvSpPr>
          </xdr:nvSpPr>
          <xdr:spPr>
            <a:xfrm>
              <a:off x="31149421" y="6751178"/>
              <a:ext cx="4217873" cy="326876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29</xdr:row>
      <xdr:rowOff>1</xdr:rowOff>
    </xdr:from>
    <xdr:to>
      <xdr:col>18</xdr:col>
      <xdr:colOff>828</xdr:colOff>
      <xdr:row>39</xdr:row>
      <xdr:rowOff>1</xdr:rowOff>
    </xdr:to>
    <mc:AlternateContent xmlns:mc="http://schemas.openxmlformats.org/markup-compatibility/2006" xmlns:a14="http://schemas.microsoft.com/office/drawing/2010/main">
      <mc:Choice Requires="a14">
        <xdr:graphicFrame macro="">
          <xdr:nvGraphicFramePr>
            <xdr:cNvPr id="93" name="Modo_Principal_Grupo 1">
              <a:extLst>
                <a:ext uri="{FF2B5EF4-FFF2-40B4-BE49-F238E27FC236}">
                  <a16:creationId xmlns:a16="http://schemas.microsoft.com/office/drawing/2014/main" id="{00000000-0008-0000-0500-00005D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_Grupo 1"/>
            </a:graphicData>
          </a:graphic>
        </xdr:graphicFrame>
      </mc:Choice>
      <mc:Fallback xmlns="">
        <xdr:sp macro="" textlink="">
          <xdr:nvSpPr>
            <xdr:cNvPr id="0" name=""/>
            <xdr:cNvSpPr>
              <a:spLocks noTextEdit="1"/>
            </xdr:cNvSpPr>
          </xdr:nvSpPr>
          <xdr:spPr>
            <a:xfrm>
              <a:off x="35365346" y="6751179"/>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46</xdr:row>
      <xdr:rowOff>1</xdr:rowOff>
    </xdr:from>
    <xdr:to>
      <xdr:col>18</xdr:col>
      <xdr:colOff>828</xdr:colOff>
      <xdr:row>56</xdr:row>
      <xdr:rowOff>1</xdr:rowOff>
    </xdr:to>
    <mc:AlternateContent xmlns:mc="http://schemas.openxmlformats.org/markup-compatibility/2006" xmlns:a14="http://schemas.microsoft.com/office/drawing/2010/main">
      <mc:Choice Requires="a14">
        <xdr:graphicFrame macro="">
          <xdr:nvGraphicFramePr>
            <xdr:cNvPr id="95" name="Modo_Auxiliar_Grupo 1">
              <a:extLst>
                <a:ext uri="{FF2B5EF4-FFF2-40B4-BE49-F238E27FC236}">
                  <a16:creationId xmlns:a16="http://schemas.microsoft.com/office/drawing/2014/main" id="{00000000-0008-0000-0500-00005F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_Grupo 1"/>
            </a:graphicData>
          </a:graphic>
        </xdr:graphicFrame>
      </mc:Choice>
      <mc:Fallback xmlns="">
        <xdr:sp macro="" textlink="">
          <xdr:nvSpPr>
            <xdr:cNvPr id="0" name=""/>
            <xdr:cNvSpPr>
              <a:spLocks noTextEdit="1"/>
            </xdr:cNvSpPr>
          </xdr:nvSpPr>
          <xdr:spPr>
            <a:xfrm>
              <a:off x="35365346" y="10019945"/>
              <a:ext cx="2108790" cy="192280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66</xdr:row>
      <xdr:rowOff>0</xdr:rowOff>
    </xdr:from>
    <xdr:to>
      <xdr:col>17</xdr:col>
      <xdr:colOff>0</xdr:colOff>
      <xdr:row>85</xdr:row>
      <xdr:rowOff>0</xdr:rowOff>
    </xdr:to>
    <mc:AlternateContent xmlns:mc="http://schemas.openxmlformats.org/markup-compatibility/2006" xmlns:a14="http://schemas.microsoft.com/office/drawing/2010/main">
      <mc:Choice Requires="a14">
        <xdr:graphicFrame macro="">
          <xdr:nvGraphicFramePr>
            <xdr:cNvPr id="100" name="Modo_Anterior 1">
              <a:extLst>
                <a:ext uri="{FF2B5EF4-FFF2-40B4-BE49-F238E27FC236}">
                  <a16:creationId xmlns:a16="http://schemas.microsoft.com/office/drawing/2014/main" id="{00000000-0008-0000-0500-00006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nterior 1"/>
            </a:graphicData>
          </a:graphic>
        </xdr:graphicFrame>
      </mc:Choice>
      <mc:Fallback xmlns="">
        <xdr:sp macro="" textlink="">
          <xdr:nvSpPr>
            <xdr:cNvPr id="0" name=""/>
            <xdr:cNvSpPr>
              <a:spLocks noTextEdit="1"/>
            </xdr:cNvSpPr>
          </xdr:nvSpPr>
          <xdr:spPr>
            <a:xfrm>
              <a:off x="31149421" y="13865551"/>
              <a:ext cx="4215925" cy="365332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66</xdr:row>
      <xdr:rowOff>1</xdr:rowOff>
    </xdr:from>
    <xdr:to>
      <xdr:col>18</xdr:col>
      <xdr:colOff>828</xdr:colOff>
      <xdr:row>75</xdr:row>
      <xdr:rowOff>1</xdr:rowOff>
    </xdr:to>
    <mc:AlternateContent xmlns:mc="http://schemas.openxmlformats.org/markup-compatibility/2006" xmlns:a14="http://schemas.microsoft.com/office/drawing/2010/main">
      <mc:Choice Requires="a14">
        <xdr:graphicFrame macro="">
          <xdr:nvGraphicFramePr>
            <xdr:cNvPr id="101" name="Anterior_Grupo 1">
              <a:extLst>
                <a:ext uri="{FF2B5EF4-FFF2-40B4-BE49-F238E27FC236}">
                  <a16:creationId xmlns:a16="http://schemas.microsoft.com/office/drawing/2014/main" id="{00000000-0008-0000-0500-00006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terior_Grupo 1"/>
            </a:graphicData>
          </a:graphic>
        </xdr:graphicFrame>
      </mc:Choice>
      <mc:Fallback xmlns="">
        <xdr:sp macro="" textlink="">
          <xdr:nvSpPr>
            <xdr:cNvPr id="0" name=""/>
            <xdr:cNvSpPr>
              <a:spLocks noTextEdit="1"/>
            </xdr:cNvSpPr>
          </xdr:nvSpPr>
          <xdr:spPr>
            <a:xfrm>
              <a:off x="35365346" y="13865552"/>
              <a:ext cx="2108790"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12310</xdr:colOff>
      <xdr:row>85</xdr:row>
      <xdr:rowOff>0</xdr:rowOff>
    </xdr:from>
    <xdr:to>
      <xdr:col>17</xdr:col>
      <xdr:colOff>0</xdr:colOff>
      <xdr:row>105</xdr:row>
      <xdr:rowOff>0</xdr:rowOff>
    </xdr:to>
    <mc:AlternateContent xmlns:mc="http://schemas.openxmlformats.org/markup-compatibility/2006" xmlns:a14="http://schemas.microsoft.com/office/drawing/2010/main">
      <mc:Choice Requires="a14">
        <xdr:graphicFrame macro="">
          <xdr:nvGraphicFramePr>
            <xdr:cNvPr id="102" name="Modo_Futuro 1">
              <a:extLst>
                <a:ext uri="{FF2B5EF4-FFF2-40B4-BE49-F238E27FC236}">
                  <a16:creationId xmlns:a16="http://schemas.microsoft.com/office/drawing/2014/main" id="{00000000-0008-0000-0500-000066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Futuro 1"/>
            </a:graphicData>
          </a:graphic>
        </xdr:graphicFrame>
      </mc:Choice>
      <mc:Fallback xmlns="">
        <xdr:sp macro="" textlink="">
          <xdr:nvSpPr>
            <xdr:cNvPr id="0" name=""/>
            <xdr:cNvSpPr>
              <a:spLocks noTextEdit="1"/>
            </xdr:cNvSpPr>
          </xdr:nvSpPr>
          <xdr:spPr>
            <a:xfrm>
              <a:off x="31161731" y="17518879"/>
              <a:ext cx="420361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85</xdr:row>
      <xdr:rowOff>1</xdr:rowOff>
    </xdr:from>
    <xdr:to>
      <xdr:col>18</xdr:col>
      <xdr:colOff>828</xdr:colOff>
      <xdr:row>95</xdr:row>
      <xdr:rowOff>1</xdr:rowOff>
    </xdr:to>
    <mc:AlternateContent xmlns:mc="http://schemas.openxmlformats.org/markup-compatibility/2006" xmlns:a14="http://schemas.microsoft.com/office/drawing/2010/main">
      <mc:Choice Requires="a14">
        <xdr:graphicFrame macro="">
          <xdr:nvGraphicFramePr>
            <xdr:cNvPr id="104" name="Futuro_Grupo 1">
              <a:extLst>
                <a:ext uri="{FF2B5EF4-FFF2-40B4-BE49-F238E27FC236}">
                  <a16:creationId xmlns:a16="http://schemas.microsoft.com/office/drawing/2014/main" id="{00000000-0008-0000-0500-00006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turo_Grupo 1"/>
            </a:graphicData>
          </a:graphic>
        </xdr:graphicFrame>
      </mc:Choice>
      <mc:Fallback xmlns="">
        <xdr:sp macro="" textlink="">
          <xdr:nvSpPr>
            <xdr:cNvPr id="0" name=""/>
            <xdr:cNvSpPr>
              <a:spLocks noTextEdit="1"/>
            </xdr:cNvSpPr>
          </xdr:nvSpPr>
          <xdr:spPr>
            <a:xfrm>
              <a:off x="35365346" y="17518880"/>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10</xdr:col>
      <xdr:colOff>2764</xdr:colOff>
      <xdr:row>69</xdr:row>
      <xdr:rowOff>0</xdr:rowOff>
    </xdr:from>
    <xdr:to>
      <xdr:col>12</xdr:col>
      <xdr:colOff>0</xdr:colOff>
      <xdr:row>91</xdr:row>
      <xdr:rowOff>0</xdr:rowOff>
    </xdr:to>
    <xdr:graphicFrame macro="">
      <xdr:nvGraphicFramePr>
        <xdr:cNvPr id="105" name="Gráfico 104">
          <a:extLst>
            <a:ext uri="{FF2B5EF4-FFF2-40B4-BE49-F238E27FC236}">
              <a16:creationId xmlns:a16="http://schemas.microsoft.com/office/drawing/2014/main" id="{00000000-0008-0000-0500-00006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2764</xdr:colOff>
      <xdr:row>91</xdr:row>
      <xdr:rowOff>0</xdr:rowOff>
    </xdr:from>
    <xdr:to>
      <xdr:col>12</xdr:col>
      <xdr:colOff>0</xdr:colOff>
      <xdr:row>113</xdr:row>
      <xdr:rowOff>0</xdr:rowOff>
    </xdr:to>
    <xdr:graphicFrame macro="">
      <xdr:nvGraphicFramePr>
        <xdr:cNvPr id="106" name="Gráfico 105">
          <a:extLst>
            <a:ext uri="{FF2B5EF4-FFF2-40B4-BE49-F238E27FC236}">
              <a16:creationId xmlns:a16="http://schemas.microsoft.com/office/drawing/2014/main" id="{00000000-0008-0000-0500-00006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6</xdr:col>
      <xdr:colOff>0</xdr:colOff>
      <xdr:row>23</xdr:row>
      <xdr:rowOff>189023</xdr:rowOff>
    </xdr:from>
    <xdr:to>
      <xdr:col>10</xdr:col>
      <xdr:colOff>2764</xdr:colOff>
      <xdr:row>41</xdr:row>
      <xdr:rowOff>0</xdr:rowOff>
    </xdr:to>
    <xdr:graphicFrame macro="">
      <xdr:nvGraphicFramePr>
        <xdr:cNvPr id="107" name="Gráfico 106">
          <a:extLst>
            <a:ext uri="{FF2B5EF4-FFF2-40B4-BE49-F238E27FC236}">
              <a16:creationId xmlns:a16="http://schemas.microsoft.com/office/drawing/2014/main" id="{00000000-0008-0000-0500-00006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6</xdr:col>
      <xdr:colOff>0</xdr:colOff>
      <xdr:row>41</xdr:row>
      <xdr:rowOff>0</xdr:rowOff>
    </xdr:from>
    <xdr:to>
      <xdr:col>8</xdr:col>
      <xdr:colOff>828</xdr:colOff>
      <xdr:row>69</xdr:row>
      <xdr:rowOff>0</xdr:rowOff>
    </xdr:to>
    <mc:AlternateContent xmlns:mc="http://schemas.openxmlformats.org/markup-compatibility/2006">
      <mc:Choice xmlns:cx1="http://schemas.microsoft.com/office/drawing/2015/9/8/chartex" Requires="cx1">
        <xdr:graphicFrame macro="">
          <xdr:nvGraphicFramePr>
            <xdr:cNvPr id="108" name="Gráfico 107">
              <a:extLst>
                <a:ext uri="{FF2B5EF4-FFF2-40B4-BE49-F238E27FC236}">
                  <a16:creationId xmlns:a16="http://schemas.microsoft.com/office/drawing/2014/main" id="{00000000-0008-0000-0500-00006C000000}"/>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1868150" y="9010650"/>
              <a:ext cx="4115628" cy="533400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8</xdr:col>
      <xdr:colOff>828</xdr:colOff>
      <xdr:row>41</xdr:row>
      <xdr:rowOff>0</xdr:rowOff>
    </xdr:from>
    <xdr:to>
      <xdr:col>10</xdr:col>
      <xdr:colOff>2764</xdr:colOff>
      <xdr:row>55</xdr:row>
      <xdr:rowOff>0</xdr:rowOff>
    </xdr:to>
    <xdr:graphicFrame macro="">
      <xdr:nvGraphicFramePr>
        <xdr:cNvPr id="109" name="Gráfico 108">
          <a:extLst>
            <a:ext uri="{FF2B5EF4-FFF2-40B4-BE49-F238E27FC236}">
              <a16:creationId xmlns:a16="http://schemas.microsoft.com/office/drawing/2014/main" id="{00000000-0008-0000-0500-00006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8</xdr:col>
      <xdr:colOff>828</xdr:colOff>
      <xdr:row>55</xdr:row>
      <xdr:rowOff>0</xdr:rowOff>
    </xdr:from>
    <xdr:to>
      <xdr:col>10</xdr:col>
      <xdr:colOff>2764</xdr:colOff>
      <xdr:row>69</xdr:row>
      <xdr:rowOff>0</xdr:rowOff>
    </xdr:to>
    <xdr:graphicFrame macro="">
      <xdr:nvGraphicFramePr>
        <xdr:cNvPr id="110" name="Gráfico 109">
          <a:extLst>
            <a:ext uri="{FF2B5EF4-FFF2-40B4-BE49-F238E27FC236}">
              <a16:creationId xmlns:a16="http://schemas.microsoft.com/office/drawing/2014/main" id="{00000000-0008-0000-0500-00006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6</xdr:col>
      <xdr:colOff>0</xdr:colOff>
      <xdr:row>69</xdr:row>
      <xdr:rowOff>0</xdr:rowOff>
    </xdr:from>
    <xdr:to>
      <xdr:col>10</xdr:col>
      <xdr:colOff>2764</xdr:colOff>
      <xdr:row>91</xdr:row>
      <xdr:rowOff>0</xdr:rowOff>
    </xdr:to>
    <xdr:graphicFrame macro="">
      <xdr:nvGraphicFramePr>
        <xdr:cNvPr id="111" name="Chart 137">
          <a:extLst>
            <a:ext uri="{FF2B5EF4-FFF2-40B4-BE49-F238E27FC236}">
              <a16:creationId xmlns:a16="http://schemas.microsoft.com/office/drawing/2014/main" id="{00000000-0008-0000-0500-00006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6</xdr:col>
      <xdr:colOff>0</xdr:colOff>
      <xdr:row>91</xdr:row>
      <xdr:rowOff>0</xdr:rowOff>
    </xdr:from>
    <xdr:to>
      <xdr:col>10</xdr:col>
      <xdr:colOff>2764</xdr:colOff>
      <xdr:row>113</xdr:row>
      <xdr:rowOff>0</xdr:rowOff>
    </xdr:to>
    <xdr:graphicFrame macro="">
      <xdr:nvGraphicFramePr>
        <xdr:cNvPr id="112" name="Chart 137">
          <a:extLst>
            <a:ext uri="{FF2B5EF4-FFF2-40B4-BE49-F238E27FC236}">
              <a16:creationId xmlns:a16="http://schemas.microsoft.com/office/drawing/2014/main" id="{00000000-0008-0000-0500-00007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12</xdr:col>
      <xdr:colOff>0</xdr:colOff>
      <xdr:row>55</xdr:row>
      <xdr:rowOff>0</xdr:rowOff>
    </xdr:from>
    <xdr:to>
      <xdr:col>14</xdr:col>
      <xdr:colOff>0</xdr:colOff>
      <xdr:row>69</xdr:row>
      <xdr:rowOff>0</xdr:rowOff>
    </xdr:to>
    <xdr:graphicFrame macro="">
      <xdr:nvGraphicFramePr>
        <xdr:cNvPr id="113" name="Gráfico 112">
          <a:extLst>
            <a:ext uri="{FF2B5EF4-FFF2-40B4-BE49-F238E27FC236}">
              <a16:creationId xmlns:a16="http://schemas.microsoft.com/office/drawing/2014/main" id="{00000000-0008-0000-0500-00007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absolute">
    <xdr:from>
      <xdr:col>10</xdr:col>
      <xdr:colOff>2764</xdr:colOff>
      <xdr:row>55</xdr:row>
      <xdr:rowOff>0</xdr:rowOff>
    </xdr:from>
    <xdr:to>
      <xdr:col>12</xdr:col>
      <xdr:colOff>0</xdr:colOff>
      <xdr:row>69</xdr:row>
      <xdr:rowOff>0</xdr:rowOff>
    </xdr:to>
    <xdr:graphicFrame macro="">
      <xdr:nvGraphicFramePr>
        <xdr:cNvPr id="114" name="Gráfico 113">
          <a:extLst>
            <a:ext uri="{FF2B5EF4-FFF2-40B4-BE49-F238E27FC236}">
              <a16:creationId xmlns:a16="http://schemas.microsoft.com/office/drawing/2014/main" id="{00000000-0008-0000-0500-00007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12</xdr:col>
      <xdr:colOff>0</xdr:colOff>
      <xdr:row>41</xdr:row>
      <xdr:rowOff>0</xdr:rowOff>
    </xdr:from>
    <xdr:to>
      <xdr:col>14</xdr:col>
      <xdr:colOff>0</xdr:colOff>
      <xdr:row>55</xdr:row>
      <xdr:rowOff>0</xdr:rowOff>
    </xdr:to>
    <xdr:graphicFrame macro="">
      <xdr:nvGraphicFramePr>
        <xdr:cNvPr id="115" name="Gráfico 114">
          <a:extLst>
            <a:ext uri="{FF2B5EF4-FFF2-40B4-BE49-F238E27FC236}">
              <a16:creationId xmlns:a16="http://schemas.microsoft.com/office/drawing/2014/main" id="{00000000-0008-0000-0500-00007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10</xdr:col>
      <xdr:colOff>2764</xdr:colOff>
      <xdr:row>41</xdr:row>
      <xdr:rowOff>0</xdr:rowOff>
    </xdr:from>
    <xdr:to>
      <xdr:col>12</xdr:col>
      <xdr:colOff>0</xdr:colOff>
      <xdr:row>55</xdr:row>
      <xdr:rowOff>0</xdr:rowOff>
    </xdr:to>
    <xdr:graphicFrame macro="">
      <xdr:nvGraphicFramePr>
        <xdr:cNvPr id="116" name="Gráfico 115">
          <a:extLst>
            <a:ext uri="{FF2B5EF4-FFF2-40B4-BE49-F238E27FC236}">
              <a16:creationId xmlns:a16="http://schemas.microsoft.com/office/drawing/2014/main" id="{00000000-0008-0000-0500-00007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6</xdr:col>
      <xdr:colOff>127000</xdr:colOff>
      <xdr:row>0</xdr:row>
      <xdr:rowOff>142875</xdr:rowOff>
    </xdr:from>
    <xdr:to>
      <xdr:col>9</xdr:col>
      <xdr:colOff>1314099</xdr:colOff>
      <xdr:row>3</xdr:row>
      <xdr:rowOff>206246</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8"/>
        <a:stretch>
          <a:fillRect/>
        </a:stretch>
      </xdr:blipFill>
      <xdr:spPr>
        <a:xfrm>
          <a:off x="12573000" y="142875"/>
          <a:ext cx="7675529" cy="1438781"/>
        </a:xfrm>
        <a:prstGeom prst="rect">
          <a:avLst/>
        </a:prstGeom>
      </xdr:spPr>
    </xdr:pic>
    <xdr:clientData/>
  </xdr:twoCellAnchor>
  <xdr:twoCellAnchor editAs="oneCell">
    <xdr:from>
      <xdr:col>5</xdr:col>
      <xdr:colOff>603250</xdr:colOff>
      <xdr:row>0</xdr:row>
      <xdr:rowOff>254000</xdr:rowOff>
    </xdr:from>
    <xdr:to>
      <xdr:col>5</xdr:col>
      <xdr:colOff>1964299</xdr:colOff>
      <xdr:row>2</xdr:row>
      <xdr:rowOff>402811</xdr:rowOff>
    </xdr:to>
    <xdr:pic>
      <xdr:nvPicPr>
        <xdr:cNvPr id="6" name="Imagen 5">
          <a:hlinkClick xmlns:r="http://schemas.openxmlformats.org/officeDocument/2006/relationships" r:id="rId29"/>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0"/>
        <a:stretch>
          <a:fillRect/>
        </a:stretch>
      </xdr:blipFill>
      <xdr:spPr>
        <a:xfrm>
          <a:off x="10890250" y="254000"/>
          <a:ext cx="1353429" cy="1079086"/>
        </a:xfrm>
        <a:prstGeom prst="rect">
          <a:avLst/>
        </a:prstGeom>
      </xdr:spPr>
    </xdr:pic>
    <xdr:clientData/>
  </xdr:twoCellAnchor>
  <xdr:twoCellAnchor editAs="oneCell">
    <xdr:from>
      <xdr:col>9</xdr:col>
      <xdr:colOff>1834375</xdr:colOff>
      <xdr:row>2</xdr:row>
      <xdr:rowOff>104001</xdr:rowOff>
    </xdr:from>
    <xdr:to>
      <xdr:col>10</xdr:col>
      <xdr:colOff>817090</xdr:colOff>
      <xdr:row>3</xdr:row>
      <xdr:rowOff>363626</xdr:rowOff>
    </xdr:to>
    <xdr:pic>
      <xdr:nvPicPr>
        <xdr:cNvPr id="7" name="Imagen 6">
          <a:hlinkClick xmlns:r="http://schemas.openxmlformats.org/officeDocument/2006/relationships" r:id="rId3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0757375" y="1024751"/>
          <a:ext cx="1136000" cy="720000"/>
        </a:xfrm>
        <a:prstGeom prst="rect">
          <a:avLst/>
        </a:prstGeom>
      </xdr:spPr>
    </xdr:pic>
    <xdr:clientData/>
  </xdr:twoCellAnchor>
  <xdr:twoCellAnchor editAs="oneCell">
    <xdr:from>
      <xdr:col>9</xdr:col>
      <xdr:colOff>1809750</xdr:colOff>
      <xdr:row>0</xdr:row>
      <xdr:rowOff>222250</xdr:rowOff>
    </xdr:from>
    <xdr:to>
      <xdr:col>10</xdr:col>
      <xdr:colOff>762054</xdr:colOff>
      <xdr:row>2</xdr:row>
      <xdr:rowOff>21500</xdr:rowOff>
    </xdr:to>
    <xdr:pic>
      <xdr:nvPicPr>
        <xdr:cNvPr id="8" name="Imagen 7">
          <a:hlinkClick xmlns:r="http://schemas.openxmlformats.org/officeDocument/2006/relationships" r:id="rId33"/>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0732750" y="222250"/>
          <a:ext cx="1111304" cy="720000"/>
        </a:xfrm>
        <a:prstGeom prst="rect">
          <a:avLst/>
        </a:prstGeom>
      </xdr:spPr>
    </xdr:pic>
    <xdr:clientData/>
  </xdr:twoCellAnchor>
  <xdr:oneCellAnchor>
    <xdr:from>
      <xdr:col>6</xdr:col>
      <xdr:colOff>1624852</xdr:colOff>
      <xdr:row>55</xdr:row>
      <xdr:rowOff>9525</xdr:rowOff>
    </xdr:from>
    <xdr:ext cx="1054712" cy="264560"/>
    <xdr:sp macro="" textlink="">
      <xdr:nvSpPr>
        <xdr:cNvPr id="9" name="CuadroTexto 3">
          <a:extLst>
            <a:ext uri="{FF2B5EF4-FFF2-40B4-BE49-F238E27FC236}">
              <a16:creationId xmlns:a16="http://schemas.microsoft.com/office/drawing/2014/main" id="{00000000-0008-0000-0500-000009000000}"/>
            </a:ext>
          </a:extLst>
        </xdr:cNvPr>
        <xdr:cNvSpPr txBox="1"/>
      </xdr:nvSpPr>
      <xdr:spPr>
        <a:xfrm>
          <a:off x="13839264" y="11708466"/>
          <a:ext cx="10547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Modo Principal</a:t>
          </a:r>
        </a:p>
      </xdr:txBody>
    </xdr:sp>
    <xdr:clientData/>
  </xdr:oneCellAnchor>
  <xdr:oneCellAnchor>
    <xdr:from>
      <xdr:col>7</xdr:col>
      <xdr:colOff>915071</xdr:colOff>
      <xdr:row>66</xdr:row>
      <xdr:rowOff>224</xdr:rowOff>
    </xdr:from>
    <xdr:ext cx="990784" cy="264560"/>
    <xdr:sp macro="" textlink="">
      <xdr:nvSpPr>
        <xdr:cNvPr id="55" name="CuadroTexto 54">
          <a:extLst>
            <a:ext uri="{FF2B5EF4-FFF2-40B4-BE49-F238E27FC236}">
              <a16:creationId xmlns:a16="http://schemas.microsoft.com/office/drawing/2014/main" id="{00000000-0008-0000-0500-000037000000}"/>
            </a:ext>
          </a:extLst>
        </xdr:cNvPr>
        <xdr:cNvSpPr txBox="1"/>
      </xdr:nvSpPr>
      <xdr:spPr>
        <a:xfrm>
          <a:off x="15247395" y="13794665"/>
          <a:ext cx="9907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Modo Auxiliar</a:t>
          </a:r>
        </a:p>
      </xdr:txBody>
    </xdr:sp>
    <xdr:clientData/>
  </xdr:oneCellAnchor>
  <xdr:twoCellAnchor editAs="absolute">
    <xdr:from>
      <xdr:col>12</xdr:col>
      <xdr:colOff>0</xdr:colOff>
      <xdr:row>91</xdr:row>
      <xdr:rowOff>0</xdr:rowOff>
    </xdr:from>
    <xdr:to>
      <xdr:col>14</xdr:col>
      <xdr:colOff>1936</xdr:colOff>
      <xdr:row>105</xdr:row>
      <xdr:rowOff>0</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absolute">
    <xdr:from>
      <xdr:col>12</xdr:col>
      <xdr:colOff>0</xdr:colOff>
      <xdr:row>106</xdr:row>
      <xdr:rowOff>0</xdr:rowOff>
    </xdr:from>
    <xdr:to>
      <xdr:col>14</xdr:col>
      <xdr:colOff>1936</xdr:colOff>
      <xdr:row>120</xdr:row>
      <xdr:rowOff>0</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12</xdr:col>
      <xdr:colOff>0</xdr:colOff>
      <xdr:row>121</xdr:row>
      <xdr:rowOff>0</xdr:rowOff>
    </xdr:from>
    <xdr:to>
      <xdr:col>14</xdr:col>
      <xdr:colOff>1936</xdr:colOff>
      <xdr:row>135</xdr:row>
      <xdr:rowOff>85725</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12</xdr:col>
      <xdr:colOff>0</xdr:colOff>
      <xdr:row>76</xdr:row>
      <xdr:rowOff>0</xdr:rowOff>
    </xdr:from>
    <xdr:to>
      <xdr:col>14</xdr:col>
      <xdr:colOff>1936</xdr:colOff>
      <xdr:row>90</xdr:row>
      <xdr:rowOff>0</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761996</xdr:colOff>
      <xdr:row>0</xdr:row>
      <xdr:rowOff>190498</xdr:rowOff>
    </xdr:from>
    <xdr:to>
      <xdr:col>7</xdr:col>
      <xdr:colOff>272677</xdr:colOff>
      <xdr:row>3</xdr:row>
      <xdr:rowOff>242569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3925" y="190498"/>
          <a:ext cx="7638681" cy="1440000"/>
        </a:xfrm>
        <a:prstGeom prst="rect">
          <a:avLst/>
        </a:prstGeom>
      </xdr:spPr>
    </xdr:pic>
    <xdr:clientData/>
  </xdr:twoCellAnchor>
  <xdr:twoCellAnchor editAs="oneCell">
    <xdr:from>
      <xdr:col>1</xdr:col>
      <xdr:colOff>263071</xdr:colOff>
      <xdr:row>0</xdr:row>
      <xdr:rowOff>317498</xdr:rowOff>
    </xdr:from>
    <xdr:to>
      <xdr:col>2</xdr:col>
      <xdr:colOff>703255</xdr:colOff>
      <xdr:row>3</xdr:row>
      <xdr:rowOff>9569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7857" y="317498"/>
          <a:ext cx="1347327" cy="1080000"/>
        </a:xfrm>
        <a:prstGeom prst="rect">
          <a:avLst/>
        </a:prstGeom>
      </xdr:spPr>
    </xdr:pic>
    <xdr:clientData/>
  </xdr:twoCellAnchor>
  <xdr:twoCellAnchor editAs="oneCell">
    <xdr:from>
      <xdr:col>7</xdr:col>
      <xdr:colOff>414695</xdr:colOff>
      <xdr:row>1</xdr:row>
      <xdr:rowOff>448715</xdr:rowOff>
    </xdr:from>
    <xdr:to>
      <xdr:col>7</xdr:col>
      <xdr:colOff>1550695</xdr:colOff>
      <xdr:row>3</xdr:row>
      <xdr:rowOff>243429</xdr:rowOff>
    </xdr:to>
    <xdr:pic>
      <xdr:nvPicPr>
        <xdr:cNvPr id="13" name="Imagen 12">
          <a:hlinkClick xmlns:r="http://schemas.openxmlformats.org/officeDocument/2006/relationships" r:id="rId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84624" y="911358"/>
          <a:ext cx="1136000" cy="720000"/>
        </a:xfrm>
        <a:prstGeom prst="rect">
          <a:avLst/>
        </a:prstGeom>
      </xdr:spPr>
    </xdr:pic>
    <xdr:clientData/>
  </xdr:twoCellAnchor>
  <xdr:twoCellAnchor editAs="oneCell">
    <xdr:from>
      <xdr:col>7</xdr:col>
      <xdr:colOff>390070</xdr:colOff>
      <xdr:row>0</xdr:row>
      <xdr:rowOff>108857</xdr:rowOff>
    </xdr:from>
    <xdr:to>
      <xdr:col>7</xdr:col>
      <xdr:colOff>1501374</xdr:colOff>
      <xdr:row>1</xdr:row>
      <xdr:rowOff>366214</xdr:rowOff>
    </xdr:to>
    <xdr:pic>
      <xdr:nvPicPr>
        <xdr:cNvPr id="14" name="Imagen 13">
          <a:hlinkClick xmlns:r="http://schemas.openxmlformats.org/officeDocument/2006/relationships" r:id="rId6"/>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59999" y="108857"/>
          <a:ext cx="1111304"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57728</xdr:colOff>
      <xdr:row>0</xdr:row>
      <xdr:rowOff>161636</xdr:rowOff>
    </xdr:from>
    <xdr:to>
      <xdr:col>7</xdr:col>
      <xdr:colOff>1260397</xdr:colOff>
      <xdr:row>3</xdr:row>
      <xdr:rowOff>216181</xdr:rowOff>
    </xdr:to>
    <xdr:pic>
      <xdr:nvPicPr>
        <xdr:cNvPr id="48" name="Imagen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73028" y="161636"/>
          <a:ext cx="7660619" cy="1445195"/>
        </a:xfrm>
        <a:prstGeom prst="rect">
          <a:avLst/>
        </a:prstGeom>
      </xdr:spPr>
    </xdr:pic>
    <xdr:clientData/>
  </xdr:twoCellAnchor>
  <xdr:twoCellAnchor editAs="oneCell">
    <xdr:from>
      <xdr:col>3</xdr:col>
      <xdr:colOff>714375</xdr:colOff>
      <xdr:row>0</xdr:row>
      <xdr:rowOff>285750</xdr:rowOff>
    </xdr:from>
    <xdr:to>
      <xdr:col>4</xdr:col>
      <xdr:colOff>7874</xdr:colOff>
      <xdr:row>2</xdr:row>
      <xdr:rowOff>445000</xdr:rowOff>
    </xdr:to>
    <xdr:pic>
      <xdr:nvPicPr>
        <xdr:cNvPr id="49" name="Imagen 48">
          <a:hlinkClick xmlns:r="http://schemas.openxmlformats.org/officeDocument/2006/relationships" r:id="rId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77025" y="285750"/>
          <a:ext cx="1347327" cy="1086350"/>
        </a:xfrm>
        <a:prstGeom prst="rect">
          <a:avLst/>
        </a:prstGeom>
      </xdr:spPr>
    </xdr:pic>
    <xdr:clientData/>
  </xdr:twoCellAnchor>
  <xdr:twoCellAnchor editAs="oneCell">
    <xdr:from>
      <xdr:col>7</xdr:col>
      <xdr:colOff>1405750</xdr:colOff>
      <xdr:row>2</xdr:row>
      <xdr:rowOff>8751</xdr:rowOff>
    </xdr:from>
    <xdr:to>
      <xdr:col>8</xdr:col>
      <xdr:colOff>382750</xdr:colOff>
      <xdr:row>3</xdr:row>
      <xdr:rowOff>268376</xdr:rowOff>
    </xdr:to>
    <xdr:pic>
      <xdr:nvPicPr>
        <xdr:cNvPr id="50" name="Imagen 49">
          <a:hlinkClick xmlns:r="http://schemas.openxmlformats.org/officeDocument/2006/relationships" r:id="rId2"/>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79000" y="935851"/>
          <a:ext cx="1129650" cy="723175"/>
        </a:xfrm>
        <a:prstGeom prst="rect">
          <a:avLst/>
        </a:prstGeom>
      </xdr:spPr>
    </xdr:pic>
    <xdr:clientData/>
  </xdr:twoCellAnchor>
  <xdr:twoCellAnchor editAs="oneCell">
    <xdr:from>
      <xdr:col>7</xdr:col>
      <xdr:colOff>1381125</xdr:colOff>
      <xdr:row>0</xdr:row>
      <xdr:rowOff>127000</xdr:rowOff>
    </xdr:from>
    <xdr:to>
      <xdr:col>8</xdr:col>
      <xdr:colOff>333429</xdr:colOff>
      <xdr:row>1</xdr:row>
      <xdr:rowOff>386625</xdr:rowOff>
    </xdr:to>
    <xdr:pic>
      <xdr:nvPicPr>
        <xdr:cNvPr id="51" name="Imagen 50">
          <a:hlinkClick xmlns:r="http://schemas.openxmlformats.org/officeDocument/2006/relationships" r:id="rId5"/>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954375" y="127000"/>
          <a:ext cx="1104954" cy="72317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lia" refreshedDate="45483.482114004626" createdVersion="6" refreshedVersion="8" minRefreshableVersion="3" recordCount="136" xr:uid="{00000000-000A-0000-FFFF-FFFF00000000}">
  <cacheSource type="worksheet">
    <worksheetSource name="BD_Resumen"/>
  </cacheSource>
  <cacheFields count="60">
    <cacheField name="ID" numFmtId="0">
      <sharedItems containsSemiMixedTypes="0" containsString="0" containsNumber="1" containsInteger="1" minValue="1" maxValue="139"/>
    </cacheField>
    <cacheField name="Año" numFmtId="0">
      <sharedItems containsSemiMixedTypes="0" containsString="0" containsNumber="1" containsInteger="1" minValue="2022" maxValue="2024" count="3">
        <n v="2024"/>
        <n v="2023" u="1"/>
        <n v="2022" u="1"/>
      </sharedItems>
    </cacheField>
    <cacheField name="Género" numFmtId="0">
      <sharedItems containsBlank="1" count="5">
        <s v="Mujer"/>
        <s v="Hombre"/>
        <s v="Prefiero no decir"/>
        <s v="No binario"/>
        <m u="1"/>
      </sharedItems>
    </cacheField>
    <cacheField name="Edad" numFmtId="0">
      <sharedItems containsSemiMixedTypes="0" containsString="0" containsNumber="1" containsInteger="1" minValue="28" maxValue="73"/>
    </cacheField>
    <cacheField name="Rango Edad" numFmtId="0">
      <sharedItems containsBlank="1" count="7">
        <s v="30 - 39"/>
        <s v="40 - 49"/>
        <s v="Mayor de 60 años"/>
        <s v="18 - 29"/>
        <s v="50 - 59"/>
        <m u="1"/>
        <s v="Menor de 18 años" u="1"/>
      </sharedItems>
    </cacheField>
    <cacheField name="Etnia" numFmtId="0">
      <sharedItems containsBlank="1" count="7">
        <s v="No me identifico con ninguna"/>
        <s v="Mestizo/a"/>
        <s v="Blanco/a"/>
        <s v="Afrodescendiente"/>
        <s v="Indígena"/>
        <m u="1"/>
        <s v="Raizal" u="1"/>
      </sharedItems>
    </cacheField>
    <cacheField name="Discapacidad" numFmtId="0">
      <sharedItems containsBlank="1" count="7">
        <s v="Ninguna"/>
        <s v="Discapacidad visual"/>
        <s v="Discapacidad auditiva" u="1"/>
        <s v="Discapacidad física" u="1"/>
        <m u="1"/>
        <s v="Discapacidad múltiple" u="1"/>
        <s v="Discapacidad intelectual" u="1"/>
      </sharedItems>
    </cacheField>
    <cacheField name="Estrato" numFmtId="0">
      <sharedItems containsBlank="1" count="7">
        <s v="Estrato 3"/>
        <s v="Estrato 4"/>
        <s v="Estrato 2"/>
        <s v="Estrato 5"/>
        <s v="Estrato 1" u="1"/>
        <s v="Estrato 6" u="1"/>
        <m u="1"/>
      </sharedItems>
    </cacheField>
    <cacheField name="Ingresos" numFmtId="0">
      <sharedItems containsBlank="1" count="7">
        <s v="Entre 5 y 8 SMMLV"/>
        <s v="Entre 3 y 5 SMMLV"/>
        <s v="Entre 1 y 3 SMMLV"/>
        <s v="Entre 8 y 10 SMMLV"/>
        <s v="Más de 10 SMMLV"/>
        <s v="Menos de 1 SMMLV" u="1"/>
        <m u="1"/>
      </sharedItems>
    </cacheField>
    <cacheField name="Ciudad_Residencia" numFmtId="0">
      <sharedItems/>
    </cacheField>
    <cacheField name="Localidad_Residencia" numFmtId="0">
      <sharedItems containsBlank="1" count="21">
        <s v="No resido en Bogotá"/>
        <s v="Kennedy"/>
        <s v="Suba"/>
        <s v="Barrios Unidos"/>
        <s v="Usaquén"/>
        <s v="Engativá"/>
        <s v="Bosa"/>
        <s v="La Candelaria"/>
        <s v="Los Mártires"/>
        <s v="Usme"/>
        <s v="Fontibón"/>
        <s v="Tunjuelito"/>
        <s v="Ciudad Bolívar"/>
        <s v="Teusaquillo"/>
        <s v="Rafael Uribe Uribe"/>
        <s v="Santa Fe"/>
        <s v="San Cristóbal"/>
        <s v="Puente Aranda"/>
        <s v="Antonio Nariño"/>
        <s v="Chapinero" u="1"/>
        <m u="1"/>
      </sharedItems>
    </cacheField>
    <cacheField name="Sede_Trabajo" numFmtId="0">
      <sharedItems containsBlank="1" count="68">
        <s v="Sede Normandía - Sede principal - DG 47 No. 77A-09 Int.11 y 7  - Engativá"/>
        <s v="Sede Fontibón - Sede secundaria - KR 97 No 24C-60 Bodegas 2 y 3 - Fontibón"/>
        <s v="Otra*"/>
        <s v="Lugar de residencia"/>
        <s v="Nivel Central - Sede principal - AC 26 # 57 - 83 - Teusaquillo" u="1"/>
        <s v="Centro de Comando, Control, Comunicaciones y Computo (C4)  - Sede secundaria - CL 20 # 68 A - 06 - Puente Aranda" u="1"/>
        <s v="Cárcel Distrital de Varones y Anexo de Mujeres - Sede secundaria - KR 8 # 1 C - 50 Sur - San Cristóbal" u="1"/>
        <s v="Casa de Justicia Ciudad Jardín Suba  - Sede secundaria - KR 59 # 131 A - 15 - Suba" u="1"/>
        <s v="Centro Especial de Reclusión - CER - Sede secundaria - KR 41 A # 6 - 60 - Puente Aranda" u="1"/>
        <s v="Casa de Justicia Usaquén - Sede secundaria - AV KR 45 # 159 A - 82 - Usaquén" u="1"/>
        <s v="Casa de Justicia San Cristóbal - Sede secundaria - DG 31 C Sur # 3 - 67 Este - San Cristóbal" u="1"/>
        <s v="Casa de Justicia Chapinero - Sede secundaria - CL 63 # 9-76 - Chapinero" u="1"/>
        <s v="Casa de Justicia Mártires  - Sede secundaria - KR 21 # 14 - 75 - Los Mártires" u="1"/>
        <s v="Casa de Justicia Usme - Sede secundaria - CL 137 C Sur # 13 - 51 - Usme" u="1"/>
        <s v="Casa de Justicia Barrios Unidos - Sede secundaria - CL 68 # 53 - 34 - Barrios Unidos" u="1"/>
        <s v="Casa de Justicia Bosa Centro - Sede secundaria - KR 81 D # 59 A - 59 Sur - Bosa" u="1"/>
        <s v="Centro de Servicios Judiciales para Adolescentes - CESPA - Sede secundaria - CL12 # 30 - 35  - Puente Aranda" u="1"/>
        <s v="Casa de Justicia Kennedy  - Sede secundaria - KR 72 # 36 - 57 Sur - Kennedy" u="1"/>
        <s v="Centro de Traslado por Protección (CTP)  - Sede secundaria - KR 39 # 10-75  - Puente Aranda" u="1"/>
        <s v="Bodega Archivo Álamos - Sede secundaria - TV 93 # 51 - 98 Bodega 13 - Engativá" u="1"/>
        <s v="Casa de Justicia Fontibón - Sede secundaria - CL 17 # 98 - 71 - Fontibón" u="1"/>
        <s v="Casa de Justicia Ciudad Bolívar - Sede secundaria - DG 62 Sur # 20 F- 20 - Ciudad Bolívar" u="1"/>
        <s v="Bodega Fontibón - Sede secundaria - AC 17 # 132 - 18  - Fontibón" u="1"/>
        <s v="Casa de Justicia Restaurativa Santa Fe  - Sede secundaria - KR 4 # 23-28  - Santa Fe" u="1"/>
        <s v="Casa de Justicia Suba La Campiña  - Sede secundaria - CL 139 # 98 A - 26 - Suba" u="1"/>
        <s v="Centro de Justicia Juvenil y Restaurativo la Victoria - Sede secundaria - CL 37 Bis B Sur # 3 - 25 - San Cristóbal" u="1"/>
        <s v="Casa de Justicia Tunjuelito  - Sede secundaria - CL 51 Sur # 7 - 35 - Tunjuelito" u="1"/>
        <s v="Casa de Justicia Engativá - Sede secundaria - TV 113 B # 66 - 54 - Engativá" u="1"/>
        <s v="Ayudas Diagnósticas Sura Calle 113 - KR 9 # 113 - 52, LC 304 - Usaquén" u="1"/>
        <m u="1"/>
        <s v="Sede Guacamayas - Sede secundaria - DG. 34D # 3D - 30 sur - San Cristóbal" u="1"/>
        <s v="Sede y Centro Empresarial Salitre - Sede principal - CL. 26 # 68D - 35 - Fontibón" u="1"/>
        <s v="IPS Salud Sura Calle 100 - CL 100 # 19 A - 35 - Chapinero" u="1"/>
        <s v="Ayudas Diagnósticas Clínica de la Mujer - KR 19 C # 91 - 08 - Chapinero" u="1"/>
        <s v="Sede Principal - Sede principal - KR 7 # 156 - 10, Piso 31, Torre Krystal - Usaquén" u="1"/>
        <s v="IPS Sura Olaya - AV Caracas # 26 A-79 Sur - Rafael Uribe Uribe" u="1"/>
        <s v="Innovalab - Sede secundaria - KR. 15 # 93 A - 10 - Chapinero" u="1"/>
        <s v="Sede Centro - Sede secundaria - KR. 9 # 16 - 13 - Los Mártires" u="1"/>
        <s v="Sede y Centro Empresarial Kennedy - Sede secundaria - KR. 68 # 30 - 15 S - Kennedy" u="1"/>
        <s v="Auto Sura Calle 137 - AV 19 # 137 -21 - Usaquén" u="1"/>
        <s v="Sede y Centro Empresarial Cedritos - Sede secundaria - KR. 19 # 140 - 19 - Usaquén" u="1"/>
        <s v="Observatorio Astronómico Nacional de Colombia - Sede secundaria - KR 8 # 7 - 26 - La Candelaria" u="1"/>
        <s v="Complejo cultural Casa Gaitán - Sede secundaria - CL 42 # 15 - 23 - Teusaquillo" u="1"/>
        <s v="Ayudas Diagnósticas Sura Calle 49 - KR 14 # 49 - 83, LC 2 - Chapinero" u="1"/>
        <s v="IPS Salud Sura Usaquén - CL 119 A # 7 - 74 - Usaquén" u="1"/>
        <s v="Fórmula1" f="1"/>
        <s v="Sede y Centro Empresarial Chapinero - Sede secundaria - CL. 67 # 8 - 32 - Chapinero" u="1"/>
        <s v="IPS Sura Chapinero - KR 7 # 54 - 27, Piso 1 - Chapinero" u="1"/>
        <s v="Centro de Arbitraje y Conciliación - Sede secundaria - CL. 76 # 11 - 52 - Chapinero" u="1"/>
        <s v="Sede para el encuentro Calle 104 - AV 19 # 104 - 37 - Usaquén" u="1"/>
        <s v="Ayudas Diagnósticas Sura Central de Procesamiento - Cl 25 D # 96 B - 70 - Fontibón" u="1"/>
        <s v="Punto de Vista Santa Bárbara - KR 19 No. 120 - 71 - Usaquén" u="1"/>
        <s v="ALMACÉN GENERAL - Sede secundaria - Av. Carrera 30 # 12 A - 01 Sur - Antonio Nariño" u="1"/>
        <s v="Ciudad Universitaria - Sede principal - KR 30 # 45 - 03 - Teusaquillo" u="1"/>
        <s v="Sede Administrativa - Sede principal - AV. 1 mayo #  1-40 sur - San Cristóbal" u="1"/>
        <s v="Ayudas Diagnósticas Sura Plaza Central - KR 65 # 11 - 50 - Puente Aranda" u="1"/>
        <s v="Sede para el encuentro Calle 125 - CL 125 # 19 – 24 Piso 4 - Usaquén" u="1"/>
        <s v="IPS Country - KR. 16 A 84 – 05 Piso 3 - Chapinero" u="1"/>
        <s v="Sede Norte - Sede secundaria - KR. 15 # 94 - 84 - Chapinero" u="1"/>
        <s v="Sede para el encuentro CEM Calle 26 - CL 26 No 68 b - 85 - Fontibón" u="1"/>
        <s v="SEDE CALLE 13 - Sede principal - Calle 13 # 37 - 35 - Puente Aranda" u="1"/>
        <s v="PALOQUEMAO - Sede secundaria - Carrera 28 A # 17 A - 20 - Los Mártires" u="1"/>
        <s v="IPS Sura Plaza Central - Salud en Casa - KR 65 # 11 - 50 - Puente Aranda" u="1"/>
        <s v="Campus Santa Rosa - Sede secundaria - KR 59 # 43 - 05 - Teusaquillo" u="1"/>
        <s v="Centro Agropecuario Marengo - Sede secundaria -  - Mosquera" u="1"/>
        <s v="PATIO MUTIS 2 - Sede secundaria - Av. Mutis con Carrera 95 - Fontibón" u="1"/>
        <s v="VILLA ALSACIA - Sede secundaria - Calle 12 # 69 A - 25 Bodega 10 - Santa Fe" u="1"/>
        <s v="DEPÓSITO DE ARCHIVO ÁLAMOS  - Sede secundaria - Calle 64 # 92 - 38 - Engativá" u="1"/>
      </sharedItems>
    </cacheField>
    <cacheField name="Hora_Salida_Residencia" numFmtId="170">
      <sharedItems containsSemiMixedTypes="0" containsNonDate="0" containsDate="1" containsString="0" minDate="1899-12-30T00:00:00" maxDate="1899-12-30T12:30:00"/>
    </cacheField>
    <cacheField name="Hora_Llegada_Trabajo" numFmtId="170">
      <sharedItems containsSemiMixedTypes="0" containsNonDate="0" containsDate="1" containsString="0" minDate="1899-12-30T00:00:00" maxDate="1899-12-30T14:20:00"/>
    </cacheField>
    <cacheField name="Franja_llegada" numFmtId="170">
      <sharedItems containsBlank="1" count="22">
        <s v="8:00 - 9:00"/>
        <s v="7:00 - 8:00"/>
        <s v="6:00 - 7:00"/>
        <s v="5:00 - 6:00"/>
        <s v="9:00 - 10:00"/>
        <s v="11:00 - 12:00"/>
        <s v="14:00 - 15:00"/>
        <s v="10:00 - 11:00" u="1"/>
        <s v="16:00 - 17:00" u="1"/>
        <s v="17:00 - 18:00" u="1"/>
        <s v="19:00 - 20:00" u="1"/>
        <s v="20:00 - 21:00" u="1"/>
        <s v="18:00 - 19:00" u="1"/>
        <s v="0:00 - 1:00" u="1"/>
        <s v="13:00 - 14:00" u="1"/>
        <s v="4:00 - 5:00" u="1"/>
        <s v="21:00 - 22:00" u="1"/>
        <s v="23:00 - 24:00" u="1"/>
        <s v="1:00 - 2:00" u="1"/>
        <s v="" u="1"/>
        <m u="1"/>
        <s v="12:00 - 13:00" u="1"/>
      </sharedItems>
    </cacheField>
    <cacheField name="Hora_Salida_Trabajo" numFmtId="170">
      <sharedItems containsSemiMixedTypes="0" containsNonDate="0" containsDate="1" containsString="0" minDate="1899-12-30T00:00:00" maxDate="1899-12-30T19:00:00"/>
    </cacheField>
    <cacheField name="Franja_Salida" numFmtId="170">
      <sharedItems containsBlank="1" count="22">
        <s v="17:00 - 18:00"/>
        <s v="16:00 - 17:00"/>
        <s v="14:00 - 15:00"/>
        <s v="18:00 - 19:00"/>
        <s v="19:00 - 20:00"/>
        <s v="15:00 - 16:00"/>
        <s v="20:00 - 21:00" u="1"/>
        <s v="12:00 - 13:00" u="1"/>
        <s v="11:00 - 12:00" u="1"/>
        <s v="22:00 - 23:00" u="1"/>
        <s v="21:00 - 22:00" u="1"/>
        <s v="13:00 - 14:00" u="1"/>
        <s v="5:00 - 6:00" u="1"/>
        <s v="9:00 - 10:00" u="1"/>
        <s v="7:00 - 8:00" u="1"/>
        <s v="6:00 - 7:00" u="1"/>
        <s v="" u="1"/>
        <m u="1"/>
        <s v="8:00 - 9:00" u="1"/>
        <s v="23:00 - 24:00" u="1"/>
        <s v="4:00 - 5:00" u="1"/>
        <s v="10:00 - 11:00" u="1"/>
      </sharedItems>
    </cacheField>
    <cacheField name="Hora_Llegada_Residencia" numFmtId="170">
      <sharedItems containsSemiMixedTypes="0" containsNonDate="0" containsDate="1" containsString="0" minDate="1899-12-30T00:00:00" maxDate="1899-12-30T21:00:00"/>
    </cacheField>
    <cacheField name="Modo_Principal" numFmtId="0">
      <sharedItems containsMixedTypes="1" containsNumber="1" containsInteger="1" minValue="0" maxValue="0" count="13">
        <s v="Motocicleta como pasajero"/>
        <s v="Bicicleta"/>
        <s v="SITP - Zonal"/>
        <s v="Automóvil, camioneta o campero como conductor"/>
        <s v="Transmilenio"/>
        <s v="Motocicleta como conductor"/>
        <s v="A pie o silla de ruedas"/>
        <s v="Transporte Público Colectivo (TPC), ejecutivos"/>
        <s v="Trabajo desde el lugar de residencia, o teletrabajo"/>
        <s v="Taxi"/>
        <s v="Automóvil, camioneta o campero como pasajero"/>
        <s v="Bus Intermunicipal"/>
        <n v="0" u="1"/>
      </sharedItems>
    </cacheField>
    <cacheField name="Energetico_Principal" numFmtId="0">
      <sharedItems containsBlank="1" count="8">
        <s v="Gasolina"/>
        <s v="Propulsión humana"/>
        <s v=""/>
        <s v="Gas Natural Vehicular - GNV"/>
        <s v="Electricidad"/>
        <s v="No sabe" u="1"/>
        <s v="Diésel" u="1"/>
        <m u="1"/>
      </sharedItems>
    </cacheField>
    <cacheField name="Modo_Principal_Grupo" numFmtId="0">
      <sharedItems containsBlank="1" count="9">
        <s v="Pasajero Transporte Privado"/>
        <s v="Bicicleta y patineta"/>
        <s v="Transporte Público"/>
        <s v="Conductor Transporte Privado"/>
        <s v="A pie o silla de ruedas"/>
        <s v="Teletrabajo"/>
        <s v="Vehículo institucional" u="1"/>
        <m u="1"/>
        <s v="Trabajo desde el lugar de residencia, o teletrabajo" u="1"/>
      </sharedItems>
    </cacheField>
    <cacheField name="Modo_Auxiliar" numFmtId="0">
      <sharedItems containsBlank="1" count="18">
        <s v="A pie o silla de ruedas"/>
        <s v=""/>
        <s v="Bus Intermunicipal"/>
        <s v="Alimentador"/>
        <s v="SITP - Zonal"/>
        <s v="Bicitaxi"/>
        <s v="Transmilenio"/>
        <s v="Automóvil, camioneta o campero como conductor"/>
        <s v="Motocicleta como pasajero"/>
        <s v="Transporte Público Colectivo (TPC), ejecutivos"/>
        <s v="Bicicleta" u="1"/>
        <s v="Motocicleta como conductor" u="1"/>
        <s v="Automóvil, camioneta o campero como pasajero" u="1"/>
        <s v="Transmicable" u="1"/>
        <s v="Taxi" u="1"/>
        <s v="Patineta" u="1"/>
        <s v="Vehículo Institucional" u="1"/>
        <m u="1"/>
      </sharedItems>
    </cacheField>
    <cacheField name="Modo_Auxiliar_Grupo" numFmtId="0">
      <sharedItems containsBlank="1" count="8">
        <s v="A pie o silla de ruedas"/>
        <s v=""/>
        <s v="Transporte Público"/>
        <s v="Conductor Transporte Privado"/>
        <s v="Pasajero Transporte Privado"/>
        <s v="Bicicleta y patineta" u="1"/>
        <s v="Vehículo institucional" u="1"/>
        <m u="1"/>
      </sharedItems>
    </cacheField>
    <cacheField name="Energetico_Auxiliar" numFmtId="0">
      <sharedItems/>
    </cacheField>
    <cacheField name="Modo_Anterior" numFmtId="0">
      <sharedItems containsBlank="1" count="19">
        <s v="Automóvil, camioneta o campero como conductor"/>
        <s v="Bicicleta"/>
        <s v="SITP - Zonal"/>
        <s v="Transmilenio"/>
        <s v="Motocicleta como conductor"/>
        <s v="A pie o silla de ruedas"/>
        <s v="Motocicleta como pasajero"/>
        <s v="Transporte Público Colectivo (TPC), ejecutivos"/>
        <s v="Automóvil, camioneta o campero como pasajero"/>
        <s v="Bus Intermunicipal"/>
        <s v="Taxi"/>
        <s v="Trabajo desde el lugar de residencia, o teletrabajo"/>
        <s v="Transmicable" u="1"/>
        <s v="Vehículo Institucional" u="1"/>
        <s v="Patineta" u="1"/>
        <s v="Bicitaxi" u="1"/>
        <s v="Alimentador" u="1"/>
        <m u="1"/>
        <s v="Ruta Institucional" u="1"/>
      </sharedItems>
    </cacheField>
    <cacheField name="Anterior_Grupo" numFmtId="0">
      <sharedItems containsBlank="1" count="8">
        <s v="Conductor Transporte Privado"/>
        <s v="Bicicleta y patineta"/>
        <s v="Transporte Público"/>
        <s v="A pie o silla de ruedas"/>
        <s v="Pasajero Transporte Privado"/>
        <s v="Teletrabajo"/>
        <s v="Vehículo institucional" u="1"/>
        <m u="1"/>
      </sharedItems>
    </cacheField>
    <cacheField name="Pasado_Cambia" numFmtId="2">
      <sharedItems containsSemiMixedTypes="0" containsString="0" containsNumber="1" minValue="0" maxValue="1.2794117647058822"/>
    </cacheField>
    <cacheField name="Modo_Futuro" numFmtId="0">
      <sharedItems containsBlank="1" count="19">
        <s v="Motocicleta como pasajero"/>
        <s v="Bicicleta"/>
        <s v="SITP - Zonal"/>
        <s v="Automóvil, camioneta o campero como conductor"/>
        <s v="Transmilenio"/>
        <s v="Motocicleta como conductor"/>
        <s v="A pie o silla de ruedas"/>
        <s v="Transporte Público Colectivo (TPC), ejecutivos"/>
        <s v="Bus Intermunicipal"/>
        <s v="Taxi"/>
        <s v="Automóvil, camioneta o campero como pasajero"/>
        <s v="Patineta"/>
        <s v="Trabajo desde el lugar de residencia, o teletrabajo" u="1"/>
        <s v="Ruta Institucional" u="1"/>
        <s v="Vehículo Institucional" u="1"/>
        <s v="Bicitaxi" u="1"/>
        <s v="Alimentador" u="1"/>
        <m u="1"/>
        <s v="Transmicable" u="1"/>
      </sharedItems>
    </cacheField>
    <cacheField name="Futuro_Grupo" numFmtId="0">
      <sharedItems containsBlank="1" count="8">
        <s v="Pasajero Transporte Privado"/>
        <s v="Bicicleta y patineta"/>
        <s v="Transporte Público"/>
        <s v="Conductor Transporte Privado"/>
        <s v="A pie o silla de ruedas"/>
        <s v="Teletrabajo" u="1"/>
        <s v="Vehículo institucional" u="1"/>
        <m u="1"/>
      </sharedItems>
    </cacheField>
    <cacheField name="Futuro_Cambia" numFmtId="2">
      <sharedItems containsSemiMixedTypes="0" containsString="0" containsNumber="1" minValue="0" maxValue="1.2794117647058822"/>
    </cacheField>
    <cacheField name="Horas_Laborales" numFmtId="1">
      <sharedItems containsSemiMixedTypes="0" containsString="0" containsNumber="1" minValue="2.6666666666666679" maxValue="12.333333333333332"/>
    </cacheField>
    <cacheField name="Duracion_Auxiliar_Promedio" numFmtId="167">
      <sharedItems containsSemiMixedTypes="0" containsString="0" containsNumber="1" minValue="0" maxValue="50"/>
    </cacheField>
    <cacheField name="Dur_Aux_Prm_" numFmtId="1">
      <sharedItems containsSemiMixedTypes="0" containsString="0" containsNumber="1" minValue="0" maxValue="63.970588235294116"/>
    </cacheField>
    <cacheField name="Rango Duracion auxiliar" numFmtId="167">
      <sharedItems containsBlank="1" count="6">
        <s v="15 - 30 minutos"/>
        <s v=""/>
        <s v="30 - 60 minutos"/>
        <s v="Menos de 15 minutos"/>
        <m u="1"/>
        <s v="Más de 60 minutos" u="1"/>
      </sharedItems>
    </cacheField>
    <cacheField name="Duracion_Promedio" numFmtId="1">
      <sharedItems containsSemiMixedTypes="0" containsString="0" containsNumber="1" minValue="0" maxValue="157.5"/>
    </cacheField>
    <cacheField name="Dur_Prm_" numFmtId="1">
      <sharedItems containsSemiMixedTypes="0" containsString="0" containsNumber="1" minValue="0" maxValue="201.50735294117646"/>
    </cacheField>
    <cacheField name="Rango Duración Viaje" numFmtId="1">
      <sharedItems containsBlank="1" count="5">
        <s v="60 - 120 minutos"/>
        <s v="30 - 60 minutos"/>
        <s v="Menos de 30 minutos"/>
        <s v="Más de 120 minutos"/>
        <m u="1"/>
      </sharedItems>
    </cacheField>
    <cacheField name="Viajes" numFmtId="2">
      <sharedItems containsSemiMixedTypes="0" containsString="0" containsNumber="1" minValue="0" maxValue="2.5588235294117645"/>
    </cacheField>
    <cacheField name="Viajes Auxiliares" numFmtId="2">
      <sharedItems containsSemiMixedTypes="0" containsString="0" containsNumber="1" minValue="0" maxValue="2.5588235294117645"/>
    </cacheField>
    <cacheField name="Distancia_Auxiliar_Promedio" numFmtId="165">
      <sharedItems containsMixedTypes="1" containsNumber="1" minValue="0.42499999999999999" maxValue="13.833333333333336"/>
    </cacheField>
    <cacheField name="Dist_Aux_Prm_" numFmtId="165">
      <sharedItems containsSemiMixedTypes="0" containsString="0" containsNumber="1" minValue="0" maxValue="17.698529411764707"/>
    </cacheField>
    <cacheField name="Rango Distancia Auxiliar" numFmtId="165">
      <sharedItems containsBlank="1" count="7">
        <s v="1 - 3 km"/>
        <s v=""/>
        <s v="Más de 5 km"/>
        <s v="3 - 5 km"/>
        <s v="Menos de 0.5 km"/>
        <s v="0.5 - 1 km"/>
        <m u="1"/>
      </sharedItems>
    </cacheField>
    <cacheField name="Distancia_Promedio" numFmtId="165">
      <sharedItems containsSemiMixedTypes="0" containsString="0" containsNumber="1" minValue="0" maxValue="41.057897000000004"/>
    </cacheField>
    <cacheField name="Dist_Prm_" numFmtId="165">
      <sharedItems containsSemiMixedTypes="0" containsString="0" containsNumber="1" minValue="0" maxValue="52.529956455882356"/>
    </cacheField>
    <cacheField name="Rango Distancia Viaje" numFmtId="43">
      <sharedItems containsBlank="1" count="6">
        <s v="Más de 15 km"/>
        <s v="5 - 10 km"/>
        <s v="10 - 15 km"/>
        <s v="Menos de 3 km"/>
        <s v="3 - 5 km"/>
        <m u="1"/>
      </sharedItems>
    </cacheField>
    <cacheField name="Emision_Anual" numFmtId="165">
      <sharedItems containsSemiMixedTypes="0" containsString="0" containsNumber="1" minValue="0" maxValue="3235.5975224999997"/>
    </cacheField>
    <cacheField name="Huella_Carbono" numFmtId="165">
      <sharedItems containsSemiMixedTypes="0" containsString="0" containsNumber="1" minValue="0" maxValue="4139.6615361397053"/>
    </cacheField>
    <cacheField name="Consumo_Anual" numFmtId="165">
      <sharedItems containsSemiMixedTypes="0" containsString="0" containsNumber="1" minValue="0" maxValue="424.72499999999997"/>
    </cacheField>
    <cacheField name="Huella_Energetica" numFmtId="165">
      <sharedItems containsSemiMixedTypes="0" containsString="0" containsNumber="1" minValue="0" maxValue="543.39816176470583"/>
    </cacheField>
    <cacheField name="Tiempo_Transporte_Anual" numFmtId="165">
      <sharedItems containsSemiMixedTypes="0" containsString="0" containsNumber="1" minValue="0" maxValue="53.59375"/>
    </cacheField>
    <cacheField name="Huella_Calidad_Vida" numFmtId="165">
      <sharedItems containsSemiMixedTypes="0" containsString="0" containsNumber="1" minValue="0" maxValue="68.56847426470587"/>
    </cacheField>
    <cacheField name="Gasto_Transporte_Anual" numFmtId="164">
      <sharedItems containsSemiMixedTypes="0" containsString="0" containsNumber="1" minValue="0" maxValue="8708441.0958904121"/>
    </cacheField>
    <cacheField name="Huella_economica" numFmtId="164">
      <sharedItems containsSemiMixedTypes="0" containsString="0" containsNumber="1" minValue="0" maxValue="11141681.990330379"/>
    </cacheField>
    <cacheField name="Porcentaje_Ingreso" numFmtId="166">
      <sharedItems containsSemiMixedTypes="0" containsString="0" containsNumber="1" minValue="0" maxValue="0.36285171232876717"/>
    </cacheField>
    <cacheField name="Huella_equidad_" numFmtId="166">
      <sharedItems containsSemiMixedTypes="0" containsString="0" containsNumber="1" minValue="0" maxValue="0.46423674959709915"/>
    </cacheField>
    <cacheField name="Tiempo_Actividad_Diaria" numFmtId="1">
      <sharedItems containsSemiMixedTypes="0" containsString="0" containsNumber="1" minValue="0" maxValue="120.00000000000009"/>
    </cacheField>
    <cacheField name="Actividad_Fisica_" numFmtId="1">
      <sharedItems containsSemiMixedTypes="0" containsString="0" containsNumber="1" minValue="0" maxValue="153.52941176470597"/>
    </cacheField>
    <cacheField name="Sedentario" numFmtId="2">
      <sharedItems containsSemiMixedTypes="0" containsString="0" containsNumber="1" minValue="0" maxValue="1.2794117647058822"/>
    </cacheField>
    <cacheField name="Colaboradores" numFmtId="2">
      <sharedItems containsSemiMixedTypes="0" containsString="0" containsNumber="1" minValue="1.2794117647058822" maxValue="1.2794117647058822"/>
    </cacheField>
    <cacheField name="Invalidez" numFmtId="1">
      <sharedItems/>
    </cacheField>
  </cacheFields>
  <calculatedItems count="1">
    <calculatedItem>
      <pivotArea cacheIndex="1" outline="0" fieldPosition="0">
        <references count="1">
          <reference field="11" count="1">
            <x v="45"/>
          </reference>
        </references>
      </pivotArea>
    </calculatedItem>
  </calculatedItems>
  <extLst>
    <ext xmlns:x14="http://schemas.microsoft.com/office/spreadsheetml/2009/9/main" uri="{725AE2AE-9491-48be-B2B4-4EB974FC3084}">
      <x14:pivotCacheDefinition pivotCacheId="159458847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n v="1"/>
    <x v="0"/>
    <x v="0"/>
    <n v="33"/>
    <x v="0"/>
    <x v="0"/>
    <x v="0"/>
    <x v="0"/>
    <x v="0"/>
    <s v="Madrid"/>
    <x v="0"/>
    <x v="0"/>
    <d v="1899-12-30T07:00:00"/>
    <d v="1899-12-30T08:30:00"/>
    <x v="0"/>
    <d v="1899-12-30T17:00:00"/>
    <x v="0"/>
    <d v="1899-12-30T19:30:00"/>
    <x v="0"/>
    <x v="0"/>
    <x v="0"/>
    <x v="0"/>
    <x v="0"/>
    <s v=""/>
    <x v="0"/>
    <x v="0"/>
    <n v="1.2794117647058822"/>
    <x v="0"/>
    <x v="0"/>
    <n v="0"/>
    <n v="8.5"/>
    <n v="22.5"/>
    <n v="28.786764705882351"/>
    <x v="0"/>
    <n v="119.99999999999997"/>
    <n v="153.52941176470583"/>
    <x v="0"/>
    <n v="2.5588235294117645"/>
    <n v="2.5588235294117645"/>
    <n v="1.2749999999999999"/>
    <n v="1.6312499999999996"/>
    <x v="0"/>
    <n v="24.221293000000003"/>
    <n v="30.989007220588235"/>
    <x v="0"/>
    <n v="658.88850618936169"/>
    <n v="842.98970644815381"/>
    <n v="86.489873615384624"/>
    <n v="110.65616183144796"/>
    <n v="40.833333333333321"/>
    <n v="52.242647058823508"/>
    <n v="2205000"/>
    <n v="2821102.9411764704"/>
    <n v="2.8269230769230769E-2"/>
    <n v="3.616798642533936E-2"/>
    <n v="45"/>
    <n v="57.573529411764703"/>
    <n v="0"/>
    <n v="1.2794117647058822"/>
    <s v=""/>
  </r>
  <r>
    <n v="2"/>
    <x v="0"/>
    <x v="1"/>
    <n v="37"/>
    <x v="0"/>
    <x v="0"/>
    <x v="0"/>
    <x v="0"/>
    <x v="1"/>
    <s v="Bogotá D.C."/>
    <x v="1"/>
    <x v="0"/>
    <d v="1899-12-30T06:30:00"/>
    <d v="1899-12-30T07:00:00"/>
    <x v="1"/>
    <d v="1899-12-30T16:30:00"/>
    <x v="1"/>
    <d v="1899-12-30T17:00:00"/>
    <x v="1"/>
    <x v="1"/>
    <x v="1"/>
    <x v="1"/>
    <x v="1"/>
    <s v=""/>
    <x v="1"/>
    <x v="1"/>
    <n v="0"/>
    <x v="1"/>
    <x v="1"/>
    <n v="0"/>
    <n v="9.5"/>
    <n v="0"/>
    <n v="0"/>
    <x v="1"/>
    <n v="30.000000000000053"/>
    <n v="38.382352941176535"/>
    <x v="1"/>
    <n v="2.5588235294117645"/>
    <n v="0"/>
    <s v=""/>
    <n v="0"/>
    <x v="1"/>
    <n v="7.5000000000000133"/>
    <n v="9.5955882352941337"/>
    <x v="1"/>
    <n v="0"/>
    <n v="0"/>
    <n v="0"/>
    <n v="0"/>
    <n v="10.208333333333352"/>
    <n v="13.060661764705905"/>
    <n v="56383.561643835616"/>
    <n v="72137.792103142623"/>
    <n v="1.1746575342465753E-3"/>
    <n v="1.5028706688154712E-3"/>
    <n v="60.000000000000107"/>
    <n v="76.76470588235307"/>
    <n v="0"/>
    <n v="1.2794117647058822"/>
    <s v=""/>
  </r>
  <r>
    <n v="3"/>
    <x v="0"/>
    <x v="0"/>
    <n v="43"/>
    <x v="1"/>
    <x v="0"/>
    <x v="0"/>
    <x v="0"/>
    <x v="0"/>
    <s v="Bogotá D.C."/>
    <x v="2"/>
    <x v="1"/>
    <d v="1899-12-30T05:30:00"/>
    <d v="1899-12-30T07:00:00"/>
    <x v="1"/>
    <d v="1899-12-30T14:30:00"/>
    <x v="2"/>
    <d v="1899-12-30T16:00:00"/>
    <x v="2"/>
    <x v="2"/>
    <x v="2"/>
    <x v="2"/>
    <x v="2"/>
    <s v=""/>
    <x v="2"/>
    <x v="2"/>
    <n v="0"/>
    <x v="2"/>
    <x v="2"/>
    <n v="0"/>
    <n v="7.4999999999999982"/>
    <n v="30"/>
    <n v="38.382352941176464"/>
    <x v="2"/>
    <n v="90.000000000000028"/>
    <n v="115.14705882352943"/>
    <x v="0"/>
    <n v="2.5588235294117645"/>
    <n v="2.5588235294117645"/>
    <n v="8.5"/>
    <n v="10.875"/>
    <x v="2"/>
    <n v="16.542873"/>
    <n v="21.165146338235292"/>
    <x v="0"/>
    <n v="158.97173499078258"/>
    <n v="203.390308002913"/>
    <n v="19.579728913043478"/>
    <n v="25.050535521099743"/>
    <n v="30.625000000000011"/>
    <n v="39.181985294117659"/>
    <n v="1764000"/>
    <n v="2256882.3529411764"/>
    <n v="2.2615384615384617E-2"/>
    <n v="2.8934389140271494E-2"/>
    <n v="0"/>
    <n v="0"/>
    <n v="1.2794117647058822"/>
    <n v="1.2794117647058822"/>
    <s v=""/>
  </r>
  <r>
    <n v="4"/>
    <x v="0"/>
    <x v="1"/>
    <n v="42"/>
    <x v="1"/>
    <x v="0"/>
    <x v="0"/>
    <x v="1"/>
    <x v="0"/>
    <s v="Bogotá D.C."/>
    <x v="3"/>
    <x v="0"/>
    <d v="1899-12-30T06:20:00"/>
    <d v="1899-12-30T07:00:00"/>
    <x v="1"/>
    <d v="1899-12-30T16:30:00"/>
    <x v="1"/>
    <d v="1899-12-30T17:30:00"/>
    <x v="2"/>
    <x v="2"/>
    <x v="2"/>
    <x v="1"/>
    <x v="1"/>
    <s v=""/>
    <x v="2"/>
    <x v="2"/>
    <n v="0"/>
    <x v="2"/>
    <x v="2"/>
    <n v="0"/>
    <n v="9.5"/>
    <n v="0"/>
    <n v="0"/>
    <x v="1"/>
    <n v="49.999999999999979"/>
    <n v="63.970588235294088"/>
    <x v="1"/>
    <n v="2.5588235294117645"/>
    <n v="0"/>
    <s v=""/>
    <n v="0"/>
    <x v="1"/>
    <n v="7.890428"/>
    <n v="10.095106411764705"/>
    <x v="1"/>
    <n v="75.82449729136232"/>
    <n v="97.010753887478259"/>
    <n v="9.3389123671497583"/>
    <n v="11.94831435208866"/>
    <n v="17.013888888888882"/>
    <n v="21.767769607843128"/>
    <n v="578200"/>
    <n v="739755.88235294109"/>
    <n v="7.4128205128205131E-3"/>
    <n v="9.4840497737556564E-3"/>
    <n v="0"/>
    <n v="0"/>
    <n v="1.2794117647058822"/>
    <n v="1.2794117647058822"/>
    <s v=""/>
  </r>
  <r>
    <n v="5"/>
    <x v="0"/>
    <x v="1"/>
    <n v="46"/>
    <x v="1"/>
    <x v="0"/>
    <x v="0"/>
    <x v="0"/>
    <x v="1"/>
    <s v="Bogotá D.C."/>
    <x v="4"/>
    <x v="0"/>
    <d v="1899-12-30T06:00:00"/>
    <d v="1899-12-30T07:00:00"/>
    <x v="1"/>
    <d v="1899-12-30T17:00:00"/>
    <x v="0"/>
    <d v="1899-12-30T18:30:00"/>
    <x v="3"/>
    <x v="0"/>
    <x v="3"/>
    <x v="1"/>
    <x v="1"/>
    <s v=""/>
    <x v="0"/>
    <x v="0"/>
    <n v="0"/>
    <x v="3"/>
    <x v="3"/>
    <n v="0"/>
    <n v="10"/>
    <n v="0"/>
    <n v="0"/>
    <x v="1"/>
    <n v="75.000000000000014"/>
    <n v="95.955882352941188"/>
    <x v="0"/>
    <n v="2.5588235294117645"/>
    <n v="0"/>
    <s v=""/>
    <n v="0"/>
    <x v="1"/>
    <n v="14.006523000000001"/>
    <n v="17.920110308823531"/>
    <x v="2"/>
    <n v="995.89553341879991"/>
    <n v="1274.1604618740528"/>
    <n v="130.72754800000001"/>
    <n v="167.25436288235295"/>
    <n v="25.520833333333339"/>
    <n v="32.65165441176471"/>
    <n v="2917178.0821917807"/>
    <n v="3732271.9580983073"/>
    <n v="6.0774543378995433E-2"/>
    <n v="7.7755665793714734E-2"/>
    <n v="0"/>
    <n v="0"/>
    <n v="1.2794117647058822"/>
    <n v="1.2794117647058822"/>
    <s v=""/>
  </r>
  <r>
    <n v="6"/>
    <x v="0"/>
    <x v="1"/>
    <n v="60"/>
    <x v="2"/>
    <x v="0"/>
    <x v="0"/>
    <x v="0"/>
    <x v="2"/>
    <s v="Bogotá D.C."/>
    <x v="5"/>
    <x v="1"/>
    <d v="1899-12-30T05:30:00"/>
    <d v="1899-12-30T06:40:00"/>
    <x v="2"/>
    <d v="1899-12-30T16:30:00"/>
    <x v="1"/>
    <d v="1899-12-30T17:30:00"/>
    <x v="2"/>
    <x v="2"/>
    <x v="2"/>
    <x v="1"/>
    <x v="1"/>
    <s v=""/>
    <x v="2"/>
    <x v="2"/>
    <n v="0"/>
    <x v="2"/>
    <x v="2"/>
    <n v="0"/>
    <n v="9.8333333333333321"/>
    <n v="0"/>
    <n v="0"/>
    <x v="1"/>
    <n v="64.999999999999986"/>
    <n v="83.161764705882334"/>
    <x v="0"/>
    <n v="2.5588235294117645"/>
    <n v="0"/>
    <s v=""/>
    <n v="0"/>
    <x v="1"/>
    <n v="5.5308449999999993"/>
    <n v="7.0762281617647043"/>
    <x v="1"/>
    <n v="132.87414248043476"/>
    <n v="170.00074111467387"/>
    <n v="16.365423007246378"/>
    <n v="20.938114729859333"/>
    <n v="22.118055555555546"/>
    <n v="28.298100490196063"/>
    <n v="1445500"/>
    <n v="1849389.7058823528"/>
    <n v="6.0229166666666667E-2"/>
    <n v="7.7057904411764702E-2"/>
    <n v="0"/>
    <n v="0"/>
    <n v="1.2794117647058822"/>
    <n v="1.2794117647058822"/>
    <s v=""/>
  </r>
  <r>
    <n v="7"/>
    <x v="0"/>
    <x v="0"/>
    <n v="28"/>
    <x v="3"/>
    <x v="0"/>
    <x v="0"/>
    <x v="2"/>
    <x v="2"/>
    <s v="Bogotá D.C."/>
    <x v="6"/>
    <x v="2"/>
    <d v="1899-12-30T07:30:00"/>
    <d v="1899-12-30T08:30:00"/>
    <x v="0"/>
    <d v="1899-12-30T16:30:00"/>
    <x v="1"/>
    <d v="1899-12-30T17:30:00"/>
    <x v="1"/>
    <x v="1"/>
    <x v="1"/>
    <x v="1"/>
    <x v="1"/>
    <s v=""/>
    <x v="1"/>
    <x v="1"/>
    <n v="0"/>
    <x v="1"/>
    <x v="1"/>
    <n v="0"/>
    <n v="8"/>
    <n v="0"/>
    <n v="0"/>
    <x v="1"/>
    <n v="59.999999999999986"/>
    <n v="76.764705882352914"/>
    <x v="1"/>
    <n v="2.5588235294117645"/>
    <n v="0"/>
    <s v=""/>
    <n v="0"/>
    <x v="1"/>
    <n v="14.999999999999996"/>
    <n v="19.191176470588228"/>
    <x v="2"/>
    <n v="0"/>
    <n v="0"/>
    <n v="0"/>
    <n v="0"/>
    <n v="20.416666666666661"/>
    <n v="26.121323529411754"/>
    <n v="214794.5205479452"/>
    <n v="274810.63658340042"/>
    <n v="8.9497716894977163E-3"/>
    <n v="1.1450443190975018E-2"/>
    <n v="119.99999999999997"/>
    <n v="153.52941176470583"/>
    <n v="0"/>
    <n v="1.2794117647058822"/>
    <s v=""/>
  </r>
  <r>
    <n v="8"/>
    <x v="0"/>
    <x v="1"/>
    <n v="41"/>
    <x v="1"/>
    <x v="1"/>
    <x v="1"/>
    <x v="0"/>
    <x v="1"/>
    <s v="Bogotá D.C."/>
    <x v="7"/>
    <x v="0"/>
    <d v="1899-12-30T06:12:00"/>
    <d v="1899-12-30T07:00:00"/>
    <x v="1"/>
    <d v="1899-12-30T16:30:00"/>
    <x v="1"/>
    <d v="1899-12-30T17:30:00"/>
    <x v="4"/>
    <x v="2"/>
    <x v="2"/>
    <x v="0"/>
    <x v="0"/>
    <s v=""/>
    <x v="3"/>
    <x v="2"/>
    <n v="0"/>
    <x v="4"/>
    <x v="2"/>
    <n v="0"/>
    <n v="9.5"/>
    <n v="18"/>
    <n v="23.02941176470588"/>
    <x v="0"/>
    <n v="53.999999999999964"/>
    <n v="69.088235294117595"/>
    <x v="1"/>
    <n v="2.5588235294117645"/>
    <n v="2.5588235294117645"/>
    <n v="1.02"/>
    <n v="1.3049999999999999"/>
    <x v="0"/>
    <n v="15.807542999999999"/>
    <n v="20.224356485294116"/>
    <x v="0"/>
    <n v="88.387739440420674"/>
    <n v="113.08431369583232"/>
    <n v="10.886262124399039"/>
    <n v="13.928011835628181"/>
    <n v="18.374999999999986"/>
    <n v="23.509191176470569"/>
    <n v="2450000"/>
    <n v="3134558.8235294116"/>
    <n v="5.1041666666666666E-2"/>
    <n v="6.5303308823529402E-2"/>
    <n v="36"/>
    <n v="46.058823529411761"/>
    <n v="0"/>
    <n v="1.2794117647058822"/>
    <s v=""/>
  </r>
  <r>
    <n v="9"/>
    <x v="0"/>
    <x v="1"/>
    <n v="50"/>
    <x v="4"/>
    <x v="0"/>
    <x v="0"/>
    <x v="1"/>
    <x v="2"/>
    <s v="Bogotá D.C."/>
    <x v="8"/>
    <x v="0"/>
    <d v="1899-12-30T06:15:00"/>
    <d v="1899-12-30T07:00:00"/>
    <x v="1"/>
    <d v="1899-12-30T16:30:00"/>
    <x v="1"/>
    <d v="1899-12-30T17:30:00"/>
    <x v="1"/>
    <x v="1"/>
    <x v="1"/>
    <x v="1"/>
    <x v="1"/>
    <s v=""/>
    <x v="3"/>
    <x v="2"/>
    <n v="1.2794117647058822"/>
    <x v="4"/>
    <x v="2"/>
    <n v="1.2794117647058822"/>
    <n v="9.5"/>
    <n v="0"/>
    <n v="0"/>
    <x v="1"/>
    <n v="52.499999999999972"/>
    <n v="67.169117647058783"/>
    <x v="1"/>
    <n v="2.5588235294117645"/>
    <n v="0"/>
    <s v=""/>
    <n v="0"/>
    <x v="1"/>
    <n v="12.2237315"/>
    <n v="15.63918588970588"/>
    <x v="2"/>
    <n v="0"/>
    <n v="0"/>
    <n v="0"/>
    <n v="0"/>
    <n v="17.864583333333325"/>
    <n v="22.856158088235283"/>
    <n v="167808.21917808219"/>
    <n v="214695.8098307816"/>
    <n v="6.9920091324200909E-3"/>
    <n v="8.9456587429492338E-3"/>
    <n v="104.99999999999994"/>
    <n v="134.33823529411757"/>
    <n v="0"/>
    <n v="1.2794117647058822"/>
    <s v=""/>
  </r>
  <r>
    <n v="10"/>
    <x v="0"/>
    <x v="1"/>
    <n v="46"/>
    <x v="1"/>
    <x v="0"/>
    <x v="0"/>
    <x v="0"/>
    <x v="0"/>
    <s v="Bogotá D.C."/>
    <x v="1"/>
    <x v="0"/>
    <d v="1899-12-30T05:30:00"/>
    <d v="1899-12-30T06:00:00"/>
    <x v="2"/>
    <d v="1899-12-30T16:00:00"/>
    <x v="1"/>
    <d v="1899-12-30T16:30:00"/>
    <x v="5"/>
    <x v="0"/>
    <x v="3"/>
    <x v="1"/>
    <x v="1"/>
    <s v=""/>
    <x v="4"/>
    <x v="0"/>
    <n v="0"/>
    <x v="5"/>
    <x v="3"/>
    <n v="0"/>
    <n v="10"/>
    <n v="0"/>
    <n v="0"/>
    <x v="1"/>
    <n v="30.000000000000036"/>
    <n v="38.382352941176514"/>
    <x v="1"/>
    <n v="2.5588235294117645"/>
    <n v="0"/>
    <s v=""/>
    <n v="0"/>
    <x v="1"/>
    <n v="12.135000000000014"/>
    <n v="15.5256617647059"/>
    <x v="2"/>
    <n v="464.59861861538513"/>
    <n v="594.41293852262504"/>
    <n v="60.986153846153911"/>
    <n v="78.026402714932203"/>
    <n v="10.208333333333345"/>
    <n v="13.060661764705896"/>
    <n v="431826.4840182648"/>
    <n v="552483.88396454463"/>
    <n v="5.5362369745931388E-3"/>
    <n v="7.0831267174941625E-3"/>
    <n v="0"/>
    <n v="0"/>
    <n v="1.2794117647058822"/>
    <n v="1.2794117647058822"/>
    <s v=""/>
  </r>
  <r>
    <n v="11"/>
    <x v="0"/>
    <x v="1"/>
    <n v="60"/>
    <x v="2"/>
    <x v="1"/>
    <x v="0"/>
    <x v="1"/>
    <x v="0"/>
    <s v="Bogotá D.C."/>
    <x v="5"/>
    <x v="0"/>
    <d v="1899-12-30T06:40:00"/>
    <d v="1899-12-30T07:00:00"/>
    <x v="1"/>
    <d v="1899-12-30T16:30:00"/>
    <x v="1"/>
    <d v="1899-12-30T17:00:00"/>
    <x v="6"/>
    <x v="2"/>
    <x v="4"/>
    <x v="1"/>
    <x v="1"/>
    <s v=""/>
    <x v="5"/>
    <x v="3"/>
    <n v="0"/>
    <x v="6"/>
    <x v="4"/>
    <n v="0"/>
    <n v="9.5"/>
    <n v="0"/>
    <n v="0"/>
    <x v="1"/>
    <n v="25.000000000000028"/>
    <n v="31.985294117647094"/>
    <x v="2"/>
    <n v="2.5588235294117645"/>
    <n v="0"/>
    <s v=""/>
    <n v="0"/>
    <x v="1"/>
    <n v="1.4166666666666683"/>
    <n v="1.812500000000002"/>
    <x v="3"/>
    <n v="0"/>
    <n v="0"/>
    <n v="0"/>
    <n v="0"/>
    <n v="8.5069444444444535"/>
    <n v="10.88388480392158"/>
    <n v="0"/>
    <n v="0"/>
    <n v="0"/>
    <n v="0"/>
    <n v="50.000000000000057"/>
    <n v="63.970588235294187"/>
    <n v="0"/>
    <n v="1.2794117647058822"/>
    <s v=""/>
  </r>
  <r>
    <n v="12"/>
    <x v="0"/>
    <x v="0"/>
    <n v="38"/>
    <x v="0"/>
    <x v="0"/>
    <x v="0"/>
    <x v="2"/>
    <x v="1"/>
    <s v="Soacha"/>
    <x v="0"/>
    <x v="0"/>
    <d v="1899-12-30T06:45:00"/>
    <d v="1899-12-30T07:45:00"/>
    <x v="1"/>
    <d v="1899-12-30T18:00:00"/>
    <x v="3"/>
    <d v="1899-12-30T19:00:00"/>
    <x v="1"/>
    <x v="1"/>
    <x v="1"/>
    <x v="1"/>
    <x v="1"/>
    <s v=""/>
    <x v="1"/>
    <x v="1"/>
    <n v="0"/>
    <x v="1"/>
    <x v="1"/>
    <n v="0"/>
    <n v="10.25"/>
    <n v="0"/>
    <n v="0"/>
    <x v="1"/>
    <n v="59.999999999999986"/>
    <n v="76.764705882352914"/>
    <x v="1"/>
    <n v="2.5588235294117645"/>
    <n v="0"/>
    <s v=""/>
    <n v="0"/>
    <x v="1"/>
    <n v="14.999999999999996"/>
    <n v="19.191176470588228"/>
    <x v="2"/>
    <n v="0"/>
    <n v="0"/>
    <n v="0"/>
    <n v="0"/>
    <n v="20.416666666666661"/>
    <n v="26.121323529411754"/>
    <n v="53698.630136986299"/>
    <n v="68702.659145850106"/>
    <n v="1.1187214611872145E-3"/>
    <n v="1.4313053988718773E-3"/>
    <n v="119.99999999999997"/>
    <n v="153.52941176470583"/>
    <n v="0"/>
    <n v="1.2794117647058822"/>
    <s v=""/>
  </r>
  <r>
    <n v="13"/>
    <x v="0"/>
    <x v="1"/>
    <n v="73"/>
    <x v="2"/>
    <x v="1"/>
    <x v="0"/>
    <x v="1"/>
    <x v="0"/>
    <s v="Bogotá D.C."/>
    <x v="4"/>
    <x v="0"/>
    <d v="1899-12-30T06:00:00"/>
    <d v="1899-12-30T07:00:00"/>
    <x v="1"/>
    <d v="1899-12-30T17:00:00"/>
    <x v="0"/>
    <d v="1899-12-30T18:00:00"/>
    <x v="4"/>
    <x v="2"/>
    <x v="2"/>
    <x v="3"/>
    <x v="2"/>
    <s v=""/>
    <x v="3"/>
    <x v="2"/>
    <n v="0"/>
    <x v="4"/>
    <x v="2"/>
    <n v="0"/>
    <n v="10"/>
    <n v="15"/>
    <n v="19.191176470588232"/>
    <x v="0"/>
    <n v="59.999999999999986"/>
    <n v="76.764705882352914"/>
    <x v="1"/>
    <n v="2.5588235294117645"/>
    <n v="2.5588235294117645"/>
    <n v="4.0724999999999998"/>
    <n v="5.2104044117647055"/>
    <x v="3"/>
    <n v="14.006523000000001"/>
    <n v="17.920110308823531"/>
    <x v="2"/>
    <n v="90.063130860088521"/>
    <n v="115.22782918864266"/>
    <n v="11.092611446951489"/>
    <n v="14.192017586540874"/>
    <n v="20.416666666666661"/>
    <n v="26.121323529411754"/>
    <n v="2058000"/>
    <n v="2633029.4117647056"/>
    <n v="2.6384615384615385E-2"/>
    <n v="3.3756787330316743E-2"/>
    <n v="30"/>
    <n v="38.382352941176464"/>
    <n v="0"/>
    <n v="1.2794117647058822"/>
    <s v=""/>
  </r>
  <r>
    <n v="14"/>
    <x v="0"/>
    <x v="0"/>
    <n v="50"/>
    <x v="4"/>
    <x v="0"/>
    <x v="0"/>
    <x v="1"/>
    <x v="0"/>
    <s v="Bogotá D.C."/>
    <x v="3"/>
    <x v="1"/>
    <d v="1899-12-30T06:30:00"/>
    <d v="1899-12-30T07:10:00"/>
    <x v="1"/>
    <d v="1899-12-30T16:40:00"/>
    <x v="1"/>
    <d v="1899-12-30T17:15:00"/>
    <x v="5"/>
    <x v="0"/>
    <x v="3"/>
    <x v="1"/>
    <x v="1"/>
    <s v=""/>
    <x v="4"/>
    <x v="0"/>
    <n v="0"/>
    <x v="5"/>
    <x v="3"/>
    <n v="0"/>
    <n v="9.5"/>
    <n v="0"/>
    <n v="0"/>
    <x v="1"/>
    <n v="37.500000000000028"/>
    <n v="47.977941176470623"/>
    <x v="1"/>
    <n v="2.5588235294117645"/>
    <n v="0"/>
    <s v=""/>
    <n v="0"/>
    <x v="1"/>
    <n v="8.3450189999999935"/>
    <n v="10.676715485294109"/>
    <x v="1"/>
    <n v="319.49602799498439"/>
    <n v="408.76697699358294"/>
    <n v="41.939069846153814"/>
    <n v="53.657339361990907"/>
    <n v="12.760416666666677"/>
    <n v="16.325827205882366"/>
    <n v="275429.22374429222"/>
    <n v="352387.38920225622"/>
    <n v="3.5311438941575926E-3"/>
    <n v="4.5177870410545665E-3"/>
    <n v="0"/>
    <n v="0"/>
    <n v="1.2794117647058822"/>
    <n v="1.2794117647058822"/>
    <s v=""/>
  </r>
  <r>
    <n v="15"/>
    <x v="0"/>
    <x v="2"/>
    <n v="53"/>
    <x v="4"/>
    <x v="1"/>
    <x v="0"/>
    <x v="2"/>
    <x v="2"/>
    <s v="Bogotá D.C."/>
    <x v="1"/>
    <x v="1"/>
    <d v="1899-12-30T06:50:00"/>
    <d v="1899-12-30T07:40:00"/>
    <x v="1"/>
    <d v="1899-12-30T17:00:00"/>
    <x v="0"/>
    <d v="1899-12-30T17:50:00"/>
    <x v="1"/>
    <x v="1"/>
    <x v="1"/>
    <x v="1"/>
    <x v="1"/>
    <s v=""/>
    <x v="1"/>
    <x v="1"/>
    <n v="0"/>
    <x v="1"/>
    <x v="1"/>
    <n v="0"/>
    <n v="9.3333333333333357"/>
    <n v="0"/>
    <n v="0"/>
    <x v="1"/>
    <n v="49.999999999999986"/>
    <n v="63.970588235294095"/>
    <x v="1"/>
    <n v="2.5588235294117645"/>
    <n v="0"/>
    <s v=""/>
    <n v="0"/>
    <x v="1"/>
    <n v="6.6812049999999914"/>
    <n v="8.5480122794117523"/>
    <x v="1"/>
    <n v="0"/>
    <n v="0"/>
    <n v="0"/>
    <n v="0"/>
    <n v="17.013888888888886"/>
    <n v="21.767769607843132"/>
    <n v="241643.83561643836"/>
    <n v="309161.96615632554"/>
    <n v="1.0068493150684931E-2"/>
    <n v="1.2881748589846895E-2"/>
    <n v="99.999999999999972"/>
    <n v="127.94117647058819"/>
    <n v="0"/>
    <n v="1.2794117647058822"/>
    <s v=""/>
  </r>
  <r>
    <n v="16"/>
    <x v="0"/>
    <x v="1"/>
    <n v="31"/>
    <x v="0"/>
    <x v="0"/>
    <x v="0"/>
    <x v="0"/>
    <x v="0"/>
    <s v="Bogotá D.C."/>
    <x v="1"/>
    <x v="0"/>
    <d v="1899-12-30T08:00:00"/>
    <d v="1899-12-30T08:30:00"/>
    <x v="0"/>
    <d v="1899-12-30T18:00:00"/>
    <x v="3"/>
    <d v="1899-12-30T18:30:00"/>
    <x v="1"/>
    <x v="1"/>
    <x v="1"/>
    <x v="1"/>
    <x v="1"/>
    <s v=""/>
    <x v="0"/>
    <x v="0"/>
    <n v="1.2794117647058822"/>
    <x v="3"/>
    <x v="3"/>
    <n v="1.2794117647058822"/>
    <n v="9.5"/>
    <n v="0"/>
    <n v="0"/>
    <x v="1"/>
    <n v="30.000000000000053"/>
    <n v="38.382352941176535"/>
    <x v="1"/>
    <n v="2.5588235294117645"/>
    <n v="0"/>
    <s v=""/>
    <n v="0"/>
    <x v="1"/>
    <n v="7.5000000000000133"/>
    <n v="9.5955882352941337"/>
    <x v="1"/>
    <n v="0"/>
    <n v="0"/>
    <n v="0"/>
    <n v="0"/>
    <n v="10.208333333333352"/>
    <n v="13.060661764705905"/>
    <n v="67123.287671232873"/>
    <n v="85878.323932312633"/>
    <n v="8.6055497014401116E-4"/>
    <n v="1.1010041529783672E-3"/>
    <n v="60.000000000000107"/>
    <n v="76.76470588235307"/>
    <n v="0"/>
    <n v="1.2794117647058822"/>
    <s v=""/>
  </r>
  <r>
    <n v="17"/>
    <x v="0"/>
    <x v="1"/>
    <n v="55"/>
    <x v="4"/>
    <x v="0"/>
    <x v="0"/>
    <x v="2"/>
    <x v="1"/>
    <s v="Bogotá D.C."/>
    <x v="1"/>
    <x v="0"/>
    <d v="1899-12-30T06:15:00"/>
    <d v="1899-12-30T06:50:00"/>
    <x v="2"/>
    <d v="1899-12-30T16:35:00"/>
    <x v="1"/>
    <d v="1899-12-30T17:15:00"/>
    <x v="1"/>
    <x v="1"/>
    <x v="1"/>
    <x v="1"/>
    <x v="1"/>
    <s v=""/>
    <x v="1"/>
    <x v="1"/>
    <n v="0"/>
    <x v="1"/>
    <x v="1"/>
    <n v="0"/>
    <n v="9.75"/>
    <n v="0"/>
    <n v="0"/>
    <x v="1"/>
    <n v="37.499999999999986"/>
    <n v="47.977941176470566"/>
    <x v="1"/>
    <n v="2.5588235294117645"/>
    <n v="0"/>
    <s v=""/>
    <n v="0"/>
    <x v="1"/>
    <n v="9.3749999999999964"/>
    <n v="11.994485294117641"/>
    <x v="1"/>
    <n v="0"/>
    <n v="0"/>
    <n v="0"/>
    <n v="0"/>
    <n v="12.760416666666663"/>
    <n v="16.325827205882348"/>
    <n v="201369.8630136986"/>
    <n v="257634.9717969379"/>
    <n v="4.195205479452054E-3"/>
    <n v="5.3673952457695389E-3"/>
    <n v="74.999999999999972"/>
    <n v="95.955882352941131"/>
    <n v="0"/>
    <n v="1.2794117647058822"/>
    <s v=""/>
  </r>
  <r>
    <n v="18"/>
    <x v="0"/>
    <x v="1"/>
    <n v="50"/>
    <x v="4"/>
    <x v="0"/>
    <x v="0"/>
    <x v="1"/>
    <x v="2"/>
    <s v="Bogotá D.C."/>
    <x v="2"/>
    <x v="1"/>
    <d v="1899-12-30T05:00:00"/>
    <d v="1899-12-30T05:45:00"/>
    <x v="3"/>
    <d v="1899-12-30T14:00:00"/>
    <x v="2"/>
    <d v="1899-12-30T15:00:00"/>
    <x v="3"/>
    <x v="3"/>
    <x v="3"/>
    <x v="4"/>
    <x v="2"/>
    <s v=""/>
    <x v="2"/>
    <x v="2"/>
    <n v="1.2794117647058822"/>
    <x v="5"/>
    <x v="3"/>
    <n v="1.2794117647058822"/>
    <n v="8.25"/>
    <n v="50"/>
    <n v="63.970588235294116"/>
    <x v="2"/>
    <n v="52.499999999999972"/>
    <n v="67.169117647058783"/>
    <x v="1"/>
    <n v="2.5588235294117645"/>
    <n v="2.5588235294117645"/>
    <n v="13.833333333333334"/>
    <n v="17.698529411764707"/>
    <x v="2"/>
    <n v="14.633400785714285"/>
    <n v="18.722145122899157"/>
    <x v="2"/>
    <n v="533.19188595905098"/>
    <n v="682.17197174172691"/>
    <n v="57.341928684075555"/>
    <n v="73.363938169331959"/>
    <n v="17.864583333333325"/>
    <n v="22.856158088235283"/>
    <n v="5583852.0547945201"/>
    <n v="7144046.011281224"/>
    <n v="0.232660502283105"/>
    <n v="0.29766858380338429"/>
    <n v="0"/>
    <n v="0"/>
    <n v="1.2794117647058822"/>
    <n v="1.2794117647058822"/>
    <s v=""/>
  </r>
  <r>
    <n v="19"/>
    <x v="0"/>
    <x v="0"/>
    <n v="37"/>
    <x v="0"/>
    <x v="0"/>
    <x v="0"/>
    <x v="2"/>
    <x v="2"/>
    <s v="Bogotá D.C."/>
    <x v="9"/>
    <x v="0"/>
    <d v="1899-12-30T04:40:00"/>
    <d v="1899-12-30T07:00:00"/>
    <x v="1"/>
    <d v="1899-12-30T17:00:00"/>
    <x v="0"/>
    <d v="1899-12-30T19:30:00"/>
    <x v="4"/>
    <x v="2"/>
    <x v="2"/>
    <x v="3"/>
    <x v="2"/>
    <s v=""/>
    <x v="4"/>
    <x v="0"/>
    <n v="1.2794117647058822"/>
    <x v="5"/>
    <x v="3"/>
    <n v="1.2794117647058822"/>
    <n v="10"/>
    <n v="20"/>
    <n v="25.588235294117645"/>
    <x v="0"/>
    <n v="145"/>
    <n v="185.51470588235293"/>
    <x v="3"/>
    <n v="2.5588235294117645"/>
    <n v="2.5588235294117645"/>
    <n v="5.4299999999999988"/>
    <n v="6.9472058823529395"/>
    <x v="2"/>
    <n v="37.704280999999995"/>
    <n v="48.23930069117646"/>
    <x v="0"/>
    <n v="93.529340239244306"/>
    <n v="119.66253824726844"/>
    <n v="11.519526583806817"/>
    <n v="14.738217835164603"/>
    <n v="49.340277777777771"/>
    <n v="63.126531862745082"/>
    <n v="578200"/>
    <n v="739755.88235294109"/>
    <n v="2.4091666666666667E-2"/>
    <n v="3.082316176470588E-2"/>
    <n v="40"/>
    <n v="51.17647058823529"/>
    <n v="0"/>
    <n v="1.2794117647058822"/>
    <s v=""/>
  </r>
  <r>
    <n v="20"/>
    <x v="0"/>
    <x v="0"/>
    <n v="38"/>
    <x v="0"/>
    <x v="0"/>
    <x v="0"/>
    <x v="1"/>
    <x v="0"/>
    <s v="Bogotá D.C."/>
    <x v="10"/>
    <x v="0"/>
    <d v="1899-12-30T08:30:00"/>
    <d v="1899-12-30T09:00:00"/>
    <x v="4"/>
    <d v="1899-12-30T19:00:00"/>
    <x v="4"/>
    <d v="1899-12-30T19:15:00"/>
    <x v="1"/>
    <x v="1"/>
    <x v="1"/>
    <x v="1"/>
    <x v="1"/>
    <s v=""/>
    <x v="5"/>
    <x v="3"/>
    <n v="1.2794117647058822"/>
    <x v="1"/>
    <x v="1"/>
    <n v="0"/>
    <n v="10"/>
    <n v="0"/>
    <n v="0"/>
    <x v="1"/>
    <n v="22.500000000000039"/>
    <n v="28.786764705882401"/>
    <x v="2"/>
    <n v="2.5588235294117645"/>
    <n v="0"/>
    <s v=""/>
    <n v="0"/>
    <x v="1"/>
    <n v="4.640422500000013"/>
    <n v="5.9370111397058984"/>
    <x v="4"/>
    <n v="0"/>
    <n v="0"/>
    <n v="0"/>
    <n v="0"/>
    <n v="7.6562500000000133"/>
    <n v="9.7954963235294272"/>
    <n v="20136.986301369863"/>
    <n v="25763.497179693793"/>
    <n v="2.5816649104320338E-4"/>
    <n v="3.3030124589351016E-4"/>
    <n v="45.000000000000078"/>
    <n v="57.573529411764802"/>
    <n v="0"/>
    <n v="1.2794117647058822"/>
    <s v=""/>
  </r>
  <r>
    <n v="21"/>
    <x v="0"/>
    <x v="0"/>
    <n v="39"/>
    <x v="0"/>
    <x v="0"/>
    <x v="0"/>
    <x v="0"/>
    <x v="1"/>
    <s v="Bogotá D.C."/>
    <x v="5"/>
    <x v="0"/>
    <d v="1899-12-30T07:10:00"/>
    <d v="1899-12-30T07:40:00"/>
    <x v="1"/>
    <d v="1899-12-30T18:00:00"/>
    <x v="3"/>
    <d v="1899-12-30T18:40:00"/>
    <x v="0"/>
    <x v="0"/>
    <x v="0"/>
    <x v="1"/>
    <x v="1"/>
    <s v=""/>
    <x v="6"/>
    <x v="4"/>
    <n v="0"/>
    <x v="0"/>
    <x v="0"/>
    <n v="0"/>
    <n v="10.333333333333334"/>
    <n v="0"/>
    <n v="0"/>
    <x v="1"/>
    <n v="34.999999999999993"/>
    <n v="44.77941176470587"/>
    <x v="1"/>
    <n v="2.5588235294117645"/>
    <n v="0"/>
    <s v=""/>
    <n v="0"/>
    <x v="1"/>
    <n v="13.267499999999995"/>
    <n v="16.974595588235285"/>
    <x v="2"/>
    <n v="253.97866388461529"/>
    <n v="324.94329055825779"/>
    <n v="33.338846153846141"/>
    <n v="42.654111990950206"/>
    <n v="11.909722222222221"/>
    <n v="15.237438725490193"/>
    <n v="735000"/>
    <n v="940367.6470588235"/>
    <n v="1.53125E-2"/>
    <n v="1.9590992647058821E-2"/>
    <n v="0"/>
    <n v="0"/>
    <n v="1.2794117647058822"/>
    <n v="1.2794117647058822"/>
    <s v=""/>
  </r>
  <r>
    <n v="22"/>
    <x v="0"/>
    <x v="1"/>
    <n v="30"/>
    <x v="0"/>
    <x v="2"/>
    <x v="0"/>
    <x v="0"/>
    <x v="2"/>
    <s v="Bogotá D.C."/>
    <x v="2"/>
    <x v="3"/>
    <d v="1899-12-30T06:10:00"/>
    <d v="1899-12-30T07:00:00"/>
    <x v="1"/>
    <d v="1899-12-30T17:00:00"/>
    <x v="0"/>
    <d v="1899-12-30T18:10:00"/>
    <x v="5"/>
    <x v="0"/>
    <x v="3"/>
    <x v="1"/>
    <x v="1"/>
    <s v=""/>
    <x v="4"/>
    <x v="0"/>
    <n v="0"/>
    <x v="5"/>
    <x v="3"/>
    <n v="0"/>
    <n v="10"/>
    <n v="0"/>
    <n v="0"/>
    <x v="1"/>
    <n v="59.999999999999986"/>
    <n v="76.764705882352914"/>
    <x v="1"/>
    <n v="2.5588235294117645"/>
    <n v="0"/>
    <s v=""/>
    <n v="0"/>
    <x v="1"/>
    <n v="21.112500000000011"/>
    <n v="27.011580882352952"/>
    <x v="0"/>
    <n v="808.30971038461576"/>
    <n v="1034.1609529920818"/>
    <n v="106.10384615384621"/>
    <n v="135.75050904977383"/>
    <n v="20.416666666666661"/>
    <n v="26.121323529411754"/>
    <n v="631406.39269406383"/>
    <n v="807828.76712328754"/>
    <n v="2.6308599695585994E-2"/>
    <n v="3.365953196347031E-2"/>
    <n v="0"/>
    <n v="0"/>
    <n v="1.2794117647058822"/>
    <n v="1.2794117647058822"/>
    <s v=""/>
  </r>
  <r>
    <n v="23"/>
    <x v="0"/>
    <x v="0"/>
    <n v="37"/>
    <x v="0"/>
    <x v="0"/>
    <x v="0"/>
    <x v="1"/>
    <x v="0"/>
    <s v="Bogotá D.C."/>
    <x v="1"/>
    <x v="0"/>
    <d v="1899-12-30T06:20:00"/>
    <d v="1899-12-30T07:00:00"/>
    <x v="1"/>
    <d v="1899-12-30T17:00:00"/>
    <x v="0"/>
    <d v="1899-12-30T18:00:00"/>
    <x v="2"/>
    <x v="2"/>
    <x v="2"/>
    <x v="0"/>
    <x v="0"/>
    <s v=""/>
    <x v="2"/>
    <x v="2"/>
    <n v="0"/>
    <x v="3"/>
    <x v="3"/>
    <n v="1.2794117647058822"/>
    <n v="10"/>
    <n v="25"/>
    <n v="31.985294117647058"/>
    <x v="0"/>
    <n v="49.999999999999979"/>
    <n v="63.970588235294088"/>
    <x v="1"/>
    <n v="2.5588235294117645"/>
    <n v="2.5588235294117645"/>
    <n v="1.4166666666666667"/>
    <n v="1.8125"/>
    <x v="0"/>
    <n v="8.3333333333333286"/>
    <n v="10.661764705882346"/>
    <x v="1"/>
    <n v="66.466961352656952"/>
    <n v="85.038612318840507"/>
    <n v="8.1863929146537782"/>
    <n v="10.473767405512922"/>
    <n v="17.013888888888882"/>
    <n v="21.767769607843128"/>
    <n v="588000"/>
    <n v="752294.1176470588"/>
    <n v="7.5384615384615382E-3"/>
    <n v="9.6447963800904962E-3"/>
    <n v="50"/>
    <n v="63.970588235294116"/>
    <n v="0"/>
    <n v="1.2794117647058822"/>
    <s v=""/>
  </r>
  <r>
    <n v="24"/>
    <x v="0"/>
    <x v="0"/>
    <n v="48"/>
    <x v="1"/>
    <x v="0"/>
    <x v="0"/>
    <x v="3"/>
    <x v="1"/>
    <s v="Bogotá D.C."/>
    <x v="2"/>
    <x v="0"/>
    <d v="1899-12-30T05:30:00"/>
    <d v="1899-12-30T06:00:00"/>
    <x v="2"/>
    <d v="1899-12-30T15:30:00"/>
    <x v="5"/>
    <d v="1899-12-30T16:00:00"/>
    <x v="3"/>
    <x v="0"/>
    <x v="3"/>
    <x v="1"/>
    <x v="1"/>
    <s v=""/>
    <x v="0"/>
    <x v="0"/>
    <n v="0"/>
    <x v="3"/>
    <x v="3"/>
    <n v="0"/>
    <n v="9.5"/>
    <n v="0"/>
    <n v="0"/>
    <x v="1"/>
    <n v="29.999999999999954"/>
    <n v="38.382352941176407"/>
    <x v="2"/>
    <n v="2.5588235294117645"/>
    <n v="0"/>
    <s v=""/>
    <n v="0"/>
    <x v="1"/>
    <n v="11.012028000000001"/>
    <n v="14.088918176470589"/>
    <x v="2"/>
    <n v="587.23511354760001"/>
    <n v="751.31551292119411"/>
    <n v="77.084195999999991"/>
    <n v="98.622427235294097"/>
    <n v="10.208333333333318"/>
    <n v="13.060661764705861"/>
    <n v="6430410.958904109"/>
    <n v="8227143.4327155501"/>
    <n v="0.13396689497716893"/>
    <n v="0.17139882151490729"/>
    <n v="0"/>
    <n v="0"/>
    <n v="1.2794117647058822"/>
    <n v="1.2794117647058822"/>
    <s v=""/>
  </r>
  <r>
    <n v="25"/>
    <x v="0"/>
    <x v="1"/>
    <n v="30"/>
    <x v="0"/>
    <x v="0"/>
    <x v="0"/>
    <x v="0"/>
    <x v="1"/>
    <s v="Bogotá D.C."/>
    <x v="5"/>
    <x v="1"/>
    <d v="1899-12-30T09:00:00"/>
    <d v="1899-12-30T09:30:00"/>
    <x v="4"/>
    <d v="1899-12-30T16:30:00"/>
    <x v="1"/>
    <d v="1899-12-30T17:10:00"/>
    <x v="1"/>
    <x v="1"/>
    <x v="1"/>
    <x v="1"/>
    <x v="1"/>
    <s v=""/>
    <x v="1"/>
    <x v="1"/>
    <n v="0"/>
    <x v="5"/>
    <x v="3"/>
    <n v="1.2794117647058822"/>
    <n v="7"/>
    <n v="0"/>
    <n v="0"/>
    <x v="1"/>
    <n v="34.999999999999993"/>
    <n v="44.77941176470587"/>
    <x v="1"/>
    <n v="2.5588235294117645"/>
    <n v="0"/>
    <s v=""/>
    <n v="0"/>
    <x v="1"/>
    <n v="5.5308449999999993"/>
    <n v="7.0762281617647043"/>
    <x v="1"/>
    <n v="0"/>
    <n v="0"/>
    <n v="0"/>
    <n v="0"/>
    <n v="11.909722222222221"/>
    <n v="15.237438725490193"/>
    <n v="201369.8630136986"/>
    <n v="257634.9717969379"/>
    <n v="4.195205479452054E-3"/>
    <n v="5.3673952457695389E-3"/>
    <n v="69.999999999999986"/>
    <n v="89.55882352941174"/>
    <n v="0"/>
    <n v="1.2794117647058822"/>
    <s v=""/>
  </r>
  <r>
    <n v="26"/>
    <x v="0"/>
    <x v="1"/>
    <n v="55"/>
    <x v="4"/>
    <x v="0"/>
    <x v="0"/>
    <x v="1"/>
    <x v="1"/>
    <s v="Madrid"/>
    <x v="0"/>
    <x v="0"/>
    <d v="1899-12-30T05:30:00"/>
    <d v="1899-12-30T06:30:00"/>
    <x v="2"/>
    <d v="1899-12-30T17:30:00"/>
    <x v="0"/>
    <d v="1899-12-30T18:30:00"/>
    <x v="1"/>
    <x v="1"/>
    <x v="1"/>
    <x v="1"/>
    <x v="1"/>
    <s v=""/>
    <x v="1"/>
    <x v="1"/>
    <n v="0"/>
    <x v="1"/>
    <x v="1"/>
    <n v="0"/>
    <n v="11"/>
    <n v="0"/>
    <n v="0"/>
    <x v="1"/>
    <n v="60.000000000000043"/>
    <n v="76.764705882352985"/>
    <x v="0"/>
    <n v="2.5588235294117645"/>
    <n v="0"/>
    <s v=""/>
    <n v="0"/>
    <x v="1"/>
    <n v="15.000000000000011"/>
    <n v="19.191176470588246"/>
    <x v="0"/>
    <n v="0"/>
    <n v="0"/>
    <n v="0"/>
    <n v="0"/>
    <n v="20.416666666666682"/>
    <n v="26.121323529411782"/>
    <n v="335616.43835616438"/>
    <n v="429391.61966156319"/>
    <n v="6.9920091324200909E-3"/>
    <n v="8.9456587429492338E-3"/>
    <n v="120.00000000000009"/>
    <n v="153.52941176470597"/>
    <n v="0"/>
    <n v="1.2794117647058822"/>
    <s v=""/>
  </r>
  <r>
    <n v="27"/>
    <x v="0"/>
    <x v="1"/>
    <n v="34"/>
    <x v="0"/>
    <x v="0"/>
    <x v="0"/>
    <x v="2"/>
    <x v="2"/>
    <s v="Bogotá D.C."/>
    <x v="6"/>
    <x v="1"/>
    <d v="1899-12-30T05:00:00"/>
    <d v="1899-12-30T05:50:00"/>
    <x v="3"/>
    <d v="1899-12-30T14:05:00"/>
    <x v="2"/>
    <d v="1899-12-30T15:00:00"/>
    <x v="1"/>
    <x v="1"/>
    <x v="1"/>
    <x v="1"/>
    <x v="1"/>
    <s v=""/>
    <x v="1"/>
    <x v="1"/>
    <n v="0"/>
    <x v="1"/>
    <x v="1"/>
    <n v="0"/>
    <n v="8.25"/>
    <n v="0"/>
    <n v="0"/>
    <x v="1"/>
    <n v="52.499999999999972"/>
    <n v="67.169117647058783"/>
    <x v="1"/>
    <n v="2.5588235294117645"/>
    <n v="0"/>
    <s v=""/>
    <n v="0"/>
    <x v="1"/>
    <n v="12.260146000000006"/>
    <n v="15.68577502941177"/>
    <x v="2"/>
    <n v="0"/>
    <n v="0"/>
    <n v="0"/>
    <n v="0"/>
    <n v="17.864583333333325"/>
    <n v="22.856158088235283"/>
    <n v="234931.50684931505"/>
    <n v="300574.1337630942"/>
    <n v="9.788812785388127E-3"/>
    <n v="1.2523922240128925E-2"/>
    <n v="104.99999999999994"/>
    <n v="134.33823529411757"/>
    <n v="0"/>
    <n v="1.2794117647058822"/>
    <s v=""/>
  </r>
  <r>
    <n v="28"/>
    <x v="0"/>
    <x v="1"/>
    <n v="35"/>
    <x v="0"/>
    <x v="0"/>
    <x v="0"/>
    <x v="1"/>
    <x v="1"/>
    <s v="Bogotá D.C."/>
    <x v="10"/>
    <x v="1"/>
    <d v="1899-12-30T06:30:00"/>
    <d v="1899-12-30T07:00:00"/>
    <x v="1"/>
    <d v="1899-12-30T16:30:00"/>
    <x v="1"/>
    <d v="1899-12-30T17:00:00"/>
    <x v="1"/>
    <x v="1"/>
    <x v="1"/>
    <x v="1"/>
    <x v="1"/>
    <s v=""/>
    <x v="1"/>
    <x v="1"/>
    <n v="0"/>
    <x v="1"/>
    <x v="1"/>
    <n v="0"/>
    <n v="9.5"/>
    <n v="0"/>
    <n v="0"/>
    <x v="1"/>
    <n v="30.000000000000053"/>
    <n v="38.382352941176535"/>
    <x v="1"/>
    <n v="2.5588235294117645"/>
    <n v="0"/>
    <s v=""/>
    <n v="0"/>
    <x v="1"/>
    <n v="7.5000000000000133"/>
    <n v="9.5955882352941337"/>
    <x v="1"/>
    <n v="0"/>
    <n v="0"/>
    <n v="0"/>
    <n v="0"/>
    <n v="10.208333333333352"/>
    <n v="13.060661764705905"/>
    <n v="167808.21917808219"/>
    <n v="214695.8098307816"/>
    <n v="3.4960045662100455E-3"/>
    <n v="4.4728293714746169E-3"/>
    <n v="60.000000000000107"/>
    <n v="76.76470588235307"/>
    <n v="0"/>
    <n v="1.2794117647058822"/>
    <s v=""/>
  </r>
  <r>
    <n v="29"/>
    <x v="0"/>
    <x v="0"/>
    <n v="48"/>
    <x v="1"/>
    <x v="0"/>
    <x v="0"/>
    <x v="1"/>
    <x v="0"/>
    <s v="Bogotá D.C."/>
    <x v="10"/>
    <x v="0"/>
    <d v="1899-12-30T06:50:00"/>
    <d v="1899-12-30T07:30:00"/>
    <x v="1"/>
    <d v="1899-12-30T17:00:00"/>
    <x v="0"/>
    <d v="1899-12-30T17:50:00"/>
    <x v="2"/>
    <x v="2"/>
    <x v="2"/>
    <x v="1"/>
    <x v="1"/>
    <s v=""/>
    <x v="2"/>
    <x v="2"/>
    <n v="0"/>
    <x v="2"/>
    <x v="2"/>
    <n v="0"/>
    <n v="9.5"/>
    <n v="0"/>
    <n v="0"/>
    <x v="1"/>
    <n v="45"/>
    <n v="57.573529411764703"/>
    <x v="1"/>
    <n v="2.5588235294117645"/>
    <n v="0"/>
    <s v=""/>
    <n v="0"/>
    <x v="1"/>
    <n v="5.5308449999999993"/>
    <n v="7.0762281617647043"/>
    <x v="1"/>
    <n v="53.149656992173902"/>
    <n v="68.000296445869552"/>
    <n v="6.5461692028985503"/>
    <n v="8.3752458919437327"/>
    <n v="15.3125"/>
    <n v="19.590992647058822"/>
    <n v="578200"/>
    <n v="739755.88235294109"/>
    <n v="7.4128205128205131E-3"/>
    <n v="9.4840497737556564E-3"/>
    <n v="0"/>
    <n v="0"/>
    <n v="1.2794117647058822"/>
    <n v="1.2794117647058822"/>
    <s v=""/>
  </r>
  <r>
    <n v="30"/>
    <x v="0"/>
    <x v="1"/>
    <n v="34"/>
    <x v="0"/>
    <x v="0"/>
    <x v="0"/>
    <x v="0"/>
    <x v="1"/>
    <s v="Bogotá D.C."/>
    <x v="11"/>
    <x v="2"/>
    <d v="1899-12-30T05:00:00"/>
    <d v="1899-12-30T06:00:00"/>
    <x v="2"/>
    <d v="1899-12-30T14:00:00"/>
    <x v="2"/>
    <d v="1899-12-30T15:00:00"/>
    <x v="2"/>
    <x v="2"/>
    <x v="2"/>
    <x v="0"/>
    <x v="0"/>
    <s v=""/>
    <x v="1"/>
    <x v="1"/>
    <n v="1.2794117647058822"/>
    <x v="1"/>
    <x v="1"/>
    <n v="1.2794117647058822"/>
    <n v="8"/>
    <n v="7.5"/>
    <n v="9.595588235294116"/>
    <x v="3"/>
    <n v="59.999999999999964"/>
    <n v="76.764705882352885"/>
    <x v="1"/>
    <n v="2.5588235294117645"/>
    <n v="2.5588235294117645"/>
    <n v="0.42499999999999999"/>
    <n v="0.54374999999999996"/>
    <x v="4"/>
    <n v="7.2898899999999998"/>
    <n v="9.3267710294117645"/>
    <x v="1"/>
    <n v="131.93880818898549"/>
    <n v="168.80406341826082"/>
    <n v="16.250222705314009"/>
    <n v="20.790726108269393"/>
    <n v="20.416666666666654"/>
    <n v="26.121323529411747"/>
    <n v="1156400"/>
    <n v="1479511.7647058822"/>
    <n v="2.4091666666666667E-2"/>
    <n v="3.082316176470588E-2"/>
    <n v="15"/>
    <n v="19.191176470588232"/>
    <n v="1.2794117647058822"/>
    <n v="1.2794117647058822"/>
    <s v=""/>
  </r>
  <r>
    <n v="31"/>
    <x v="0"/>
    <x v="0"/>
    <n v="55"/>
    <x v="4"/>
    <x v="0"/>
    <x v="0"/>
    <x v="1"/>
    <x v="0"/>
    <s v="Bogotá D.C."/>
    <x v="10"/>
    <x v="0"/>
    <d v="1899-12-30T06:25:00"/>
    <d v="1899-12-30T07:00:00"/>
    <x v="1"/>
    <d v="1899-12-30T16:30:00"/>
    <x v="1"/>
    <d v="1899-12-30T17:15:00"/>
    <x v="6"/>
    <x v="2"/>
    <x v="4"/>
    <x v="1"/>
    <x v="1"/>
    <s v=""/>
    <x v="5"/>
    <x v="3"/>
    <n v="0"/>
    <x v="6"/>
    <x v="4"/>
    <n v="0"/>
    <n v="9.5"/>
    <n v="0"/>
    <n v="0"/>
    <x v="1"/>
    <n v="40.000000000000014"/>
    <n v="51.176470588235311"/>
    <x v="1"/>
    <n v="2.5588235294117645"/>
    <n v="0"/>
    <s v=""/>
    <n v="0"/>
    <x v="1"/>
    <n v="2.2666666666666675"/>
    <n v="2.9000000000000008"/>
    <x v="3"/>
    <n v="0"/>
    <n v="0"/>
    <n v="0"/>
    <n v="0"/>
    <n v="13.611111111111114"/>
    <n v="17.414215686274513"/>
    <n v="0"/>
    <n v="0"/>
    <n v="0"/>
    <n v="0"/>
    <n v="80.000000000000028"/>
    <n v="102.35294117647062"/>
    <n v="0"/>
    <n v="1.2794117647058822"/>
    <s v=""/>
  </r>
  <r>
    <n v="32"/>
    <x v="0"/>
    <x v="1"/>
    <n v="42"/>
    <x v="1"/>
    <x v="0"/>
    <x v="0"/>
    <x v="0"/>
    <x v="1"/>
    <s v="Bogotá D.C."/>
    <x v="5"/>
    <x v="0"/>
    <d v="1899-12-30T06:00:00"/>
    <d v="1899-12-30T06:20:00"/>
    <x v="2"/>
    <d v="1899-12-30T16:00:00"/>
    <x v="1"/>
    <d v="1899-12-30T16:30:00"/>
    <x v="5"/>
    <x v="0"/>
    <x v="3"/>
    <x v="1"/>
    <x v="1"/>
    <s v=""/>
    <x v="2"/>
    <x v="2"/>
    <n v="1.2794117647058822"/>
    <x v="5"/>
    <x v="3"/>
    <n v="0"/>
    <n v="9.6666666666666661"/>
    <n v="0"/>
    <n v="0"/>
    <x v="1"/>
    <n v="25.000000000000028"/>
    <n v="31.985294117647094"/>
    <x v="2"/>
    <n v="2.5588235294117645"/>
    <n v="0"/>
    <s v=""/>
    <n v="0"/>
    <x v="1"/>
    <n v="10.112500000000011"/>
    <n v="12.938051470588249"/>
    <x v="2"/>
    <n v="387.16551551282095"/>
    <n v="495.34411543552085"/>
    <n v="50.821794871794928"/>
    <n v="65.022002262443507"/>
    <n v="8.5069444444444535"/>
    <n v="10.88388480392158"/>
    <n v="189063.92694063927"/>
    <n v="241890.61240934729"/>
    <n v="3.9388318112633181E-3"/>
    <n v="5.0393877585280687E-3"/>
    <n v="0"/>
    <n v="0"/>
    <n v="1.2794117647058822"/>
    <n v="1.2794117647058822"/>
    <s v=""/>
  </r>
  <r>
    <n v="33"/>
    <x v="0"/>
    <x v="0"/>
    <n v="49"/>
    <x v="1"/>
    <x v="0"/>
    <x v="0"/>
    <x v="0"/>
    <x v="1"/>
    <s v="Bogotá D.C."/>
    <x v="5"/>
    <x v="0"/>
    <d v="1899-12-30T06:40:00"/>
    <d v="1899-12-30T07:00:00"/>
    <x v="1"/>
    <d v="1899-12-30T16:30:00"/>
    <x v="1"/>
    <d v="1899-12-30T16:50:00"/>
    <x v="1"/>
    <x v="1"/>
    <x v="1"/>
    <x v="1"/>
    <x v="1"/>
    <s v=""/>
    <x v="1"/>
    <x v="1"/>
    <n v="0"/>
    <x v="1"/>
    <x v="1"/>
    <n v="0"/>
    <n v="9.5"/>
    <n v="0"/>
    <n v="0"/>
    <x v="1"/>
    <n v="19.999999999999968"/>
    <n v="25.588235294117602"/>
    <x v="2"/>
    <n v="2.5588235294117645"/>
    <n v="0"/>
    <s v=""/>
    <n v="0"/>
    <x v="1"/>
    <n v="4.999999999999992"/>
    <n v="6.3970588235294006"/>
    <x v="4"/>
    <n v="0"/>
    <n v="0"/>
    <n v="0"/>
    <n v="0"/>
    <n v="6.8055555555555456"/>
    <n v="8.7071078431372406"/>
    <n v="20136.986301369863"/>
    <n v="25763.497179693793"/>
    <n v="4.1952054794520548E-4"/>
    <n v="5.3673952457695398E-4"/>
    <n v="39.999999999999936"/>
    <n v="51.176470588235205"/>
    <n v="0"/>
    <n v="1.2794117647058822"/>
    <s v=""/>
  </r>
  <r>
    <n v="34"/>
    <x v="0"/>
    <x v="0"/>
    <n v="40"/>
    <x v="1"/>
    <x v="0"/>
    <x v="0"/>
    <x v="0"/>
    <x v="2"/>
    <s v="Bogotá D.C."/>
    <x v="12"/>
    <x v="0"/>
    <d v="1899-12-30T05:30:00"/>
    <d v="1899-12-30T06:40:00"/>
    <x v="2"/>
    <d v="1899-12-30T16:30:00"/>
    <x v="1"/>
    <d v="1899-12-30T17:50:00"/>
    <x v="7"/>
    <x v="2"/>
    <x v="2"/>
    <x v="1"/>
    <x v="1"/>
    <s v=""/>
    <x v="7"/>
    <x v="2"/>
    <n v="0"/>
    <x v="7"/>
    <x v="2"/>
    <n v="0"/>
    <n v="9.8333333333333321"/>
    <n v="0"/>
    <n v="0"/>
    <x v="1"/>
    <n v="75.000000000000028"/>
    <n v="95.955882352941202"/>
    <x v="0"/>
    <n v="2.5588235294117645"/>
    <n v="0"/>
    <s v=""/>
    <n v="0"/>
    <x v="1"/>
    <n v="21.250000000000007"/>
    <n v="27.187500000000007"/>
    <x v="0"/>
    <n v="180.64352564102569"/>
    <n v="231.11745192307697"/>
    <n v="22.248931623931636"/>
    <n v="28.465544871794886"/>
    <n v="25.520833333333343"/>
    <n v="32.651654411764717"/>
    <n v="588000"/>
    <n v="752294.1176470588"/>
    <n v="2.4500000000000001E-2"/>
    <n v="3.1345588235294118E-2"/>
    <n v="0"/>
    <n v="0"/>
    <n v="1.2794117647058822"/>
    <n v="1.2794117647058822"/>
    <s v=""/>
  </r>
  <r>
    <n v="35"/>
    <x v="0"/>
    <x v="0"/>
    <n v="53"/>
    <x v="4"/>
    <x v="0"/>
    <x v="0"/>
    <x v="1"/>
    <x v="0"/>
    <s v="Bogotá D.C."/>
    <x v="5"/>
    <x v="0"/>
    <d v="1899-12-30T07:30:00"/>
    <d v="1899-12-30T07:45:00"/>
    <x v="1"/>
    <d v="1899-12-30T18:00:00"/>
    <x v="3"/>
    <d v="1899-12-30T18:20:00"/>
    <x v="6"/>
    <x v="2"/>
    <x v="4"/>
    <x v="1"/>
    <x v="1"/>
    <s v=""/>
    <x v="5"/>
    <x v="3"/>
    <n v="0"/>
    <x v="6"/>
    <x v="4"/>
    <n v="0"/>
    <n v="10.25"/>
    <n v="0"/>
    <n v="0"/>
    <x v="1"/>
    <n v="17.499999999999979"/>
    <n v="22.389705882352914"/>
    <x v="2"/>
    <n v="2.5588235294117645"/>
    <n v="0"/>
    <s v=""/>
    <n v="0"/>
    <x v="1"/>
    <n v="0.99166666666666536"/>
    <n v="1.2687499999999983"/>
    <x v="3"/>
    <n v="0"/>
    <n v="0"/>
    <n v="0"/>
    <n v="0"/>
    <n v="5.9548611111111036"/>
    <n v="7.6187193627450878"/>
    <n v="0"/>
    <n v="0"/>
    <n v="0"/>
    <n v="0"/>
    <n v="34.999999999999957"/>
    <n v="44.779411764705827"/>
    <n v="0"/>
    <n v="1.2794117647058822"/>
    <s v=""/>
  </r>
  <r>
    <n v="36"/>
    <x v="0"/>
    <x v="0"/>
    <n v="42"/>
    <x v="1"/>
    <x v="0"/>
    <x v="0"/>
    <x v="0"/>
    <x v="1"/>
    <s v="Bogotá D.C."/>
    <x v="2"/>
    <x v="0"/>
    <d v="1899-12-30T05:45:00"/>
    <d v="1899-12-30T07:00:00"/>
    <x v="1"/>
    <d v="1899-12-30T16:30:00"/>
    <x v="1"/>
    <d v="1899-12-30T18:00:00"/>
    <x v="2"/>
    <x v="2"/>
    <x v="2"/>
    <x v="0"/>
    <x v="0"/>
    <s v=""/>
    <x v="2"/>
    <x v="2"/>
    <n v="0"/>
    <x v="2"/>
    <x v="2"/>
    <n v="0"/>
    <n v="9.5"/>
    <n v="22.5"/>
    <n v="28.786764705882351"/>
    <x v="0"/>
    <n v="82.5"/>
    <n v="105.55147058823529"/>
    <x v="0"/>
    <n v="2.5588235294117645"/>
    <n v="2.5588235294117645"/>
    <n v="1.2750000000000001"/>
    <n v="1.6312500000000001"/>
    <x v="0"/>
    <n v="11.012028000000001"/>
    <n v="14.088918176470589"/>
    <x v="2"/>
    <n v="93.569734520347822"/>
    <n v="119.71421916573911"/>
    <n v="11.524501739130436"/>
    <n v="14.744583107416879"/>
    <n v="28.072916666666668"/>
    <n v="35.916819852941174"/>
    <n v="588000"/>
    <n v="752294.1176470588"/>
    <n v="1.225E-2"/>
    <n v="1.5672794117647059E-2"/>
    <n v="45"/>
    <n v="57.573529411764703"/>
    <n v="0"/>
    <n v="1.2794117647058822"/>
    <s v=""/>
  </r>
  <r>
    <n v="37"/>
    <x v="0"/>
    <x v="0"/>
    <n v="54"/>
    <x v="4"/>
    <x v="1"/>
    <x v="0"/>
    <x v="1"/>
    <x v="1"/>
    <s v="Bogotá D.C."/>
    <x v="2"/>
    <x v="3"/>
    <d v="1899-12-30T05:30:00"/>
    <d v="1899-12-30T06:00:00"/>
    <x v="2"/>
    <d v="1899-12-30T15:45:00"/>
    <x v="5"/>
    <d v="1899-12-30T16:30:00"/>
    <x v="3"/>
    <x v="0"/>
    <x v="3"/>
    <x v="4"/>
    <x v="2"/>
    <s v=""/>
    <x v="2"/>
    <x v="2"/>
    <n v="1.2794117647058822"/>
    <x v="2"/>
    <x v="2"/>
    <n v="1.2794117647058822"/>
    <n v="9.75"/>
    <n v="22.5"/>
    <n v="28.786764705882351"/>
    <x v="0"/>
    <n v="37.500000000000007"/>
    <n v="47.977941176470594"/>
    <x v="1"/>
    <n v="2.5588235294117645"/>
    <n v="2.5588235294117645"/>
    <n v="6.2250000000000014"/>
    <n v="7.964338235294119"/>
    <x v="2"/>
    <n v="12.292500000000004"/>
    <n v="15.727169117647062"/>
    <x v="2"/>
    <n v="275.52676671739141"/>
    <n v="352.51218682960371"/>
    <n v="35.682753623188418"/>
    <n v="45.65293478260871"/>
    <n v="12.76041666666667"/>
    <n v="16.325827205882355"/>
    <n v="1041305.9360730594"/>
    <n v="1332259.0652699436"/>
    <n v="2.1693873668188739E-2"/>
    <n v="2.7755397193123827E-2"/>
    <n v="0"/>
    <n v="0"/>
    <n v="1.2794117647058822"/>
    <n v="1.2794117647058822"/>
    <s v=""/>
  </r>
  <r>
    <n v="38"/>
    <x v="0"/>
    <x v="0"/>
    <n v="45"/>
    <x v="1"/>
    <x v="0"/>
    <x v="0"/>
    <x v="0"/>
    <x v="1"/>
    <s v="Bogotá D.C."/>
    <x v="8"/>
    <x v="0"/>
    <d v="1899-12-30T06:30:00"/>
    <d v="1899-12-30T07:15:00"/>
    <x v="1"/>
    <d v="1899-12-30T17:00:00"/>
    <x v="0"/>
    <d v="1899-12-30T17:55:00"/>
    <x v="1"/>
    <x v="1"/>
    <x v="1"/>
    <x v="1"/>
    <x v="1"/>
    <s v=""/>
    <x v="1"/>
    <x v="1"/>
    <n v="0"/>
    <x v="1"/>
    <x v="1"/>
    <n v="0"/>
    <n v="9.7500000000000018"/>
    <n v="0"/>
    <n v="0"/>
    <x v="1"/>
    <n v="49.999999999999986"/>
    <n v="63.970588235294095"/>
    <x v="1"/>
    <n v="2.5588235294117645"/>
    <n v="0"/>
    <s v=""/>
    <n v="0"/>
    <x v="1"/>
    <n v="12.2237315"/>
    <n v="15.63918588970588"/>
    <x v="2"/>
    <n v="0"/>
    <n v="0"/>
    <n v="0"/>
    <n v="0"/>
    <n v="17.013888888888886"/>
    <n v="21.767769607843132"/>
    <n v="26849.31506849315"/>
    <n v="34351.329572925053"/>
    <n v="5.5936073059360727E-4"/>
    <n v="7.1565269943593864E-4"/>
    <n v="99.999999999999972"/>
    <n v="127.94117647058819"/>
    <n v="0"/>
    <n v="1.2794117647058822"/>
    <s v=""/>
  </r>
  <r>
    <n v="39"/>
    <x v="0"/>
    <x v="0"/>
    <n v="43"/>
    <x v="1"/>
    <x v="0"/>
    <x v="0"/>
    <x v="1"/>
    <x v="1"/>
    <s v="Bogotá D.C."/>
    <x v="5"/>
    <x v="3"/>
    <d v="1899-12-30T00:00:00"/>
    <d v="1899-12-30T00:00:00"/>
    <x v="1"/>
    <d v="1899-12-30T00:00:00"/>
    <x v="1"/>
    <d v="1899-12-30T00:00:00"/>
    <x v="8"/>
    <x v="2"/>
    <x v="5"/>
    <x v="1"/>
    <x v="1"/>
    <s v=""/>
    <x v="5"/>
    <x v="3"/>
    <n v="1.2794117647058822"/>
    <x v="6"/>
    <x v="4"/>
    <n v="1.2794117647058822"/>
    <n v="9.5"/>
    <n v="0"/>
    <n v="0"/>
    <x v="1"/>
    <n v="0"/>
    <n v="0"/>
    <x v="2"/>
    <n v="0"/>
    <n v="0"/>
    <s v=""/>
    <n v="0"/>
    <x v="1"/>
    <n v="0"/>
    <n v="0"/>
    <x v="3"/>
    <n v="0"/>
    <n v="0"/>
    <n v="0"/>
    <n v="0"/>
    <n v="0"/>
    <n v="0"/>
    <n v="0"/>
    <n v="0"/>
    <n v="0"/>
    <n v="0"/>
    <n v="0"/>
    <n v="0"/>
    <n v="1.2794117647058822"/>
    <n v="1.2794117647058822"/>
    <s v=""/>
  </r>
  <r>
    <n v="40"/>
    <x v="0"/>
    <x v="1"/>
    <n v="72"/>
    <x v="2"/>
    <x v="0"/>
    <x v="0"/>
    <x v="1"/>
    <x v="0"/>
    <s v="Bogotá D.C."/>
    <x v="8"/>
    <x v="1"/>
    <d v="1899-12-30T06:00:00"/>
    <d v="1899-12-30T07:00:00"/>
    <x v="1"/>
    <d v="1899-12-30T16:30:00"/>
    <x v="1"/>
    <d v="1899-12-30T17:45:00"/>
    <x v="4"/>
    <x v="2"/>
    <x v="2"/>
    <x v="0"/>
    <x v="0"/>
    <s v=""/>
    <x v="3"/>
    <x v="2"/>
    <n v="0"/>
    <x v="4"/>
    <x v="2"/>
    <n v="0"/>
    <n v="9.5"/>
    <n v="35"/>
    <n v="44.779411764705877"/>
    <x v="2"/>
    <n v="67.500000000000043"/>
    <n v="86.360294117647101"/>
    <x v="0"/>
    <n v="2.5588235294117645"/>
    <n v="2.5588235294117645"/>
    <n v="1.9833333333333334"/>
    <n v="2.5375000000000001"/>
    <x v="0"/>
    <n v="13.652053999999993"/>
    <n v="17.466598499999989"/>
    <x v="2"/>
    <n v="41.847594636447084"/>
    <n v="53.540304902513178"/>
    <n v="5.1541524579326889"/>
    <n v="6.5942832917668222"/>
    <n v="22.968750000000014"/>
    <n v="29.38648897058825"/>
    <n v="867300"/>
    <n v="1109633.8235294116"/>
    <n v="1.1119230769230768E-2"/>
    <n v="1.4226074660633482E-2"/>
    <n v="70"/>
    <n v="89.558823529411754"/>
    <n v="0"/>
    <n v="1.2794117647058822"/>
    <s v=""/>
  </r>
  <r>
    <n v="41"/>
    <x v="0"/>
    <x v="1"/>
    <n v="43"/>
    <x v="1"/>
    <x v="0"/>
    <x v="0"/>
    <x v="0"/>
    <x v="0"/>
    <s v="Bogotá D.C."/>
    <x v="5"/>
    <x v="1"/>
    <d v="1899-12-30T06:40:00"/>
    <d v="1899-12-30T07:30:00"/>
    <x v="1"/>
    <d v="1899-12-30T18:00:00"/>
    <x v="3"/>
    <d v="1899-12-30T18:40:00"/>
    <x v="6"/>
    <x v="2"/>
    <x v="4"/>
    <x v="1"/>
    <x v="1"/>
    <s v=""/>
    <x v="5"/>
    <x v="3"/>
    <n v="0"/>
    <x v="6"/>
    <x v="4"/>
    <n v="0"/>
    <n v="10.5"/>
    <n v="0"/>
    <n v="0"/>
    <x v="1"/>
    <n v="45"/>
    <n v="57.573529411764703"/>
    <x v="1"/>
    <n v="2.5588235294117645"/>
    <n v="0"/>
    <s v=""/>
    <n v="0"/>
    <x v="1"/>
    <n v="2.5499999999999998"/>
    <n v="3.2624999999999993"/>
    <x v="3"/>
    <n v="0"/>
    <n v="0"/>
    <n v="0"/>
    <n v="0"/>
    <n v="15.3125"/>
    <n v="19.590992647058822"/>
    <n v="0"/>
    <n v="0"/>
    <n v="0"/>
    <n v="0"/>
    <n v="90"/>
    <n v="115.14705882352941"/>
    <n v="0"/>
    <n v="1.2794117647058822"/>
    <s v=""/>
  </r>
  <r>
    <n v="42"/>
    <x v="0"/>
    <x v="1"/>
    <n v="50"/>
    <x v="4"/>
    <x v="0"/>
    <x v="0"/>
    <x v="1"/>
    <x v="1"/>
    <s v="Bogotá D.C."/>
    <x v="8"/>
    <x v="0"/>
    <d v="1899-12-30T06:00:00"/>
    <d v="1899-12-30T07:00:00"/>
    <x v="1"/>
    <d v="1899-12-30T16:30:00"/>
    <x v="1"/>
    <d v="1899-12-30T18:30:00"/>
    <x v="4"/>
    <x v="2"/>
    <x v="2"/>
    <x v="1"/>
    <x v="1"/>
    <s v=""/>
    <x v="3"/>
    <x v="2"/>
    <n v="0"/>
    <x v="4"/>
    <x v="2"/>
    <n v="0"/>
    <n v="9.5"/>
    <n v="0"/>
    <n v="0"/>
    <x v="1"/>
    <n v="90.000000000000043"/>
    <n v="115.14705882352946"/>
    <x v="0"/>
    <n v="2.5588235294117645"/>
    <n v="0"/>
    <s v=""/>
    <n v="0"/>
    <x v="1"/>
    <n v="13.197462999999999"/>
    <n v="16.884989426470586"/>
    <x v="2"/>
    <n v="78.883552251959131"/>
    <n v="100.9245447929477"/>
    <n v="9.7156803936298068"/>
    <n v="12.430355797732252"/>
    <n v="30.625000000000014"/>
    <n v="39.181985294117659"/>
    <n v="1470000"/>
    <n v="1880735.294117647"/>
    <n v="3.0624999999999999E-2"/>
    <n v="3.9181985294117642E-2"/>
    <n v="0"/>
    <n v="0"/>
    <n v="1.2794117647058822"/>
    <n v="1.2794117647058822"/>
    <s v=""/>
  </r>
  <r>
    <n v="43"/>
    <x v="0"/>
    <x v="0"/>
    <n v="40"/>
    <x v="1"/>
    <x v="0"/>
    <x v="0"/>
    <x v="0"/>
    <x v="1"/>
    <s v="Bogotá D.C."/>
    <x v="5"/>
    <x v="0"/>
    <d v="1899-12-30T06:15:00"/>
    <d v="1899-12-30T07:00:00"/>
    <x v="1"/>
    <d v="1899-12-30T16:30:00"/>
    <x v="1"/>
    <d v="1899-12-30T17:15:00"/>
    <x v="6"/>
    <x v="2"/>
    <x v="4"/>
    <x v="1"/>
    <x v="1"/>
    <s v=""/>
    <x v="5"/>
    <x v="3"/>
    <n v="0"/>
    <x v="6"/>
    <x v="4"/>
    <n v="0"/>
    <n v="9.5"/>
    <n v="0"/>
    <n v="0"/>
    <x v="1"/>
    <n v="45"/>
    <n v="57.573529411764703"/>
    <x v="1"/>
    <n v="2.5588235294117645"/>
    <n v="0"/>
    <s v=""/>
    <n v="0"/>
    <x v="1"/>
    <n v="2.5499999999999998"/>
    <n v="3.2624999999999993"/>
    <x v="3"/>
    <n v="0"/>
    <n v="0"/>
    <n v="0"/>
    <n v="0"/>
    <n v="15.3125"/>
    <n v="19.590992647058822"/>
    <n v="0"/>
    <n v="0"/>
    <n v="0"/>
    <n v="0"/>
    <n v="90"/>
    <n v="115.14705882352941"/>
    <n v="0"/>
    <n v="1.2794117647058822"/>
    <s v=""/>
  </r>
  <r>
    <n v="44"/>
    <x v="0"/>
    <x v="0"/>
    <n v="56"/>
    <x v="4"/>
    <x v="0"/>
    <x v="0"/>
    <x v="1"/>
    <x v="1"/>
    <s v="Bogotá D.C."/>
    <x v="5"/>
    <x v="0"/>
    <d v="1899-12-30T06:45:00"/>
    <d v="1899-12-30T07:00:00"/>
    <x v="1"/>
    <d v="1899-12-30T14:30:00"/>
    <x v="2"/>
    <d v="1899-12-30T14:45:00"/>
    <x v="6"/>
    <x v="2"/>
    <x v="4"/>
    <x v="1"/>
    <x v="1"/>
    <s v=""/>
    <x v="5"/>
    <x v="3"/>
    <n v="0"/>
    <x v="6"/>
    <x v="4"/>
    <n v="0"/>
    <n v="7.4999999999999982"/>
    <n v="0"/>
    <n v="0"/>
    <x v="1"/>
    <n v="15.000000000000068"/>
    <n v="19.191176470588321"/>
    <x v="2"/>
    <n v="2.5588235294117645"/>
    <n v="0"/>
    <s v=""/>
    <n v="0"/>
    <x v="1"/>
    <n v="0.85000000000000386"/>
    <n v="1.0875000000000048"/>
    <x v="3"/>
    <n v="0"/>
    <n v="0"/>
    <n v="0"/>
    <n v="0"/>
    <n v="5.1041666666666892"/>
    <n v="6.5303308823529695"/>
    <n v="0"/>
    <n v="0"/>
    <n v="0"/>
    <n v="0"/>
    <n v="30.000000000000135"/>
    <n v="38.382352941176642"/>
    <n v="0"/>
    <n v="1.2794117647058822"/>
    <s v=""/>
  </r>
  <r>
    <n v="45"/>
    <x v="0"/>
    <x v="0"/>
    <n v="60"/>
    <x v="2"/>
    <x v="0"/>
    <x v="0"/>
    <x v="3"/>
    <x v="0"/>
    <s v="Bogotá D.C."/>
    <x v="4"/>
    <x v="0"/>
    <d v="1899-12-30T05:30:00"/>
    <d v="1899-12-30T06:15:00"/>
    <x v="2"/>
    <d v="1899-12-30T16:30:00"/>
    <x v="1"/>
    <d v="1899-12-30T18:30:00"/>
    <x v="3"/>
    <x v="0"/>
    <x v="3"/>
    <x v="1"/>
    <x v="1"/>
    <s v=""/>
    <x v="0"/>
    <x v="0"/>
    <n v="0"/>
    <x v="3"/>
    <x v="3"/>
    <n v="0"/>
    <n v="10.25"/>
    <n v="0"/>
    <n v="0"/>
    <x v="1"/>
    <n v="82.500000000000057"/>
    <n v="105.55147058823536"/>
    <x v="0"/>
    <n v="2.5588235294117645"/>
    <n v="0"/>
    <s v=""/>
    <n v="0"/>
    <x v="1"/>
    <n v="14.006523000000001"/>
    <n v="17.920110308823531"/>
    <x v="2"/>
    <n v="2489.7388335469996"/>
    <n v="3185.4011546851316"/>
    <n v="326.81887"/>
    <n v="418.13590720588235"/>
    <n v="28.072916666666686"/>
    <n v="35.916819852941195"/>
    <n v="6732465.7534246584"/>
    <n v="8613595.8904109597"/>
    <n v="8.6313663505444338E-2"/>
    <n v="0.11043071654373025"/>
    <n v="0"/>
    <n v="0"/>
    <n v="1.2794117647058822"/>
    <n v="1.2794117647058822"/>
    <s v=""/>
  </r>
  <r>
    <n v="46"/>
    <x v="0"/>
    <x v="0"/>
    <n v="34"/>
    <x v="0"/>
    <x v="0"/>
    <x v="0"/>
    <x v="1"/>
    <x v="1"/>
    <s v="Bogotá D.C."/>
    <x v="13"/>
    <x v="3"/>
    <d v="1899-12-30T00:00:00"/>
    <d v="1899-12-30T00:00:00"/>
    <x v="1"/>
    <d v="1899-12-30T00:00:00"/>
    <x v="4"/>
    <d v="1899-12-30T00:00:00"/>
    <x v="8"/>
    <x v="2"/>
    <x v="5"/>
    <x v="1"/>
    <x v="1"/>
    <s v=""/>
    <x v="5"/>
    <x v="3"/>
    <n v="1.2794117647058822"/>
    <x v="4"/>
    <x v="2"/>
    <n v="1.2794117647058822"/>
    <n v="11.999999999999998"/>
    <n v="0"/>
    <n v="0"/>
    <x v="1"/>
    <n v="0"/>
    <n v="0"/>
    <x v="2"/>
    <n v="0"/>
    <n v="0"/>
    <s v=""/>
    <n v="0"/>
    <x v="1"/>
    <n v="0"/>
    <n v="0"/>
    <x v="3"/>
    <n v="0"/>
    <n v="0"/>
    <n v="0"/>
    <n v="0"/>
    <n v="0"/>
    <n v="0"/>
    <n v="0"/>
    <n v="0"/>
    <n v="0"/>
    <n v="0"/>
    <n v="0"/>
    <n v="0"/>
    <n v="1.2794117647058822"/>
    <n v="1.2794117647058822"/>
    <s v=""/>
  </r>
  <r>
    <n v="47"/>
    <x v="0"/>
    <x v="1"/>
    <n v="34"/>
    <x v="0"/>
    <x v="0"/>
    <x v="0"/>
    <x v="2"/>
    <x v="2"/>
    <s v="Bogotá D.C."/>
    <x v="6"/>
    <x v="1"/>
    <d v="1899-12-30T05:00:00"/>
    <d v="1899-12-30T06:00:00"/>
    <x v="2"/>
    <d v="1899-12-30T14:00:00"/>
    <x v="2"/>
    <d v="1899-12-30T15:00:00"/>
    <x v="1"/>
    <x v="1"/>
    <x v="1"/>
    <x v="1"/>
    <x v="1"/>
    <s v=""/>
    <x v="1"/>
    <x v="1"/>
    <n v="0"/>
    <x v="1"/>
    <x v="1"/>
    <n v="0"/>
    <n v="8"/>
    <n v="0"/>
    <n v="0"/>
    <x v="1"/>
    <n v="59.999999999999964"/>
    <n v="76.764705882352885"/>
    <x v="1"/>
    <n v="2.5588235294117645"/>
    <n v="0"/>
    <s v=""/>
    <n v="0"/>
    <x v="1"/>
    <n v="12.260146000000006"/>
    <n v="15.68577502941177"/>
    <x v="2"/>
    <n v="0"/>
    <n v="0"/>
    <n v="0"/>
    <n v="0"/>
    <n v="20.416666666666654"/>
    <n v="26.121323529411747"/>
    <n v="234931.50684931505"/>
    <n v="300574.1337630942"/>
    <n v="9.788812785388127E-3"/>
    <n v="1.2523922240128925E-2"/>
    <n v="119.99999999999993"/>
    <n v="153.52941176470577"/>
    <n v="0"/>
    <n v="1.2794117647058822"/>
    <s v=""/>
  </r>
  <r>
    <n v="48"/>
    <x v="0"/>
    <x v="0"/>
    <n v="46"/>
    <x v="1"/>
    <x v="0"/>
    <x v="0"/>
    <x v="1"/>
    <x v="1"/>
    <s v="Bogotá D.C."/>
    <x v="10"/>
    <x v="0"/>
    <d v="1899-12-30T06:25:00"/>
    <d v="1899-12-30T07:00:00"/>
    <x v="1"/>
    <d v="1899-12-30T16:40:00"/>
    <x v="1"/>
    <d v="1899-12-30T17:20:00"/>
    <x v="6"/>
    <x v="2"/>
    <x v="4"/>
    <x v="1"/>
    <x v="1"/>
    <s v=""/>
    <x v="8"/>
    <x v="4"/>
    <n v="1.2794117647058822"/>
    <x v="6"/>
    <x v="4"/>
    <n v="0"/>
    <n v="9.6666666666666661"/>
    <n v="0"/>
    <n v="0"/>
    <x v="1"/>
    <n v="37.500000000000028"/>
    <n v="47.977941176470623"/>
    <x v="1"/>
    <n v="2.5588235294117645"/>
    <n v="0"/>
    <s v=""/>
    <n v="0"/>
    <x v="1"/>
    <n v="2.1250000000000013"/>
    <n v="2.7187500000000013"/>
    <x v="3"/>
    <n v="0"/>
    <n v="0"/>
    <n v="0"/>
    <n v="0"/>
    <n v="12.760416666666677"/>
    <n v="16.325827205882366"/>
    <n v="0"/>
    <n v="0"/>
    <n v="0"/>
    <n v="0"/>
    <n v="75.000000000000057"/>
    <n v="95.955882352941245"/>
    <n v="0"/>
    <n v="1.2794117647058822"/>
    <s v=""/>
  </r>
  <r>
    <n v="49"/>
    <x v="0"/>
    <x v="0"/>
    <n v="58"/>
    <x v="4"/>
    <x v="0"/>
    <x v="0"/>
    <x v="1"/>
    <x v="0"/>
    <s v="Bogotá D.C."/>
    <x v="13"/>
    <x v="0"/>
    <d v="1899-12-30T05:45:00"/>
    <d v="1899-12-30T06:30:00"/>
    <x v="2"/>
    <d v="1899-12-30T16:00:00"/>
    <x v="1"/>
    <d v="1899-12-30T16:30:00"/>
    <x v="4"/>
    <x v="2"/>
    <x v="2"/>
    <x v="0"/>
    <x v="0"/>
    <s v=""/>
    <x v="1"/>
    <x v="1"/>
    <n v="1.2794117647058822"/>
    <x v="4"/>
    <x v="2"/>
    <n v="0"/>
    <n v="9.5"/>
    <n v="15"/>
    <n v="19.191176470588232"/>
    <x v="0"/>
    <n v="37.500000000000007"/>
    <n v="47.977941176470594"/>
    <x v="1"/>
    <n v="2.5588235294117645"/>
    <n v="2.5588235294117645"/>
    <n v="0.84999999999999987"/>
    <n v="1.0874999999999997"/>
    <x v="5"/>
    <n v="9.2788940000000082"/>
    <n v="11.871526147058834"/>
    <x v="1"/>
    <n v="20.152391418721173"/>
    <n v="25.783206668069734"/>
    <n v="2.4820661418269259"/>
    <n v="3.1755846226315079"/>
    <n v="12.76041666666667"/>
    <n v="16.325827205882355"/>
    <n v="578200"/>
    <n v="739755.88235294109"/>
    <n v="7.4128205128205131E-3"/>
    <n v="9.4840497737556564E-3"/>
    <n v="30"/>
    <n v="38.382352941176464"/>
    <n v="0"/>
    <n v="1.2794117647058822"/>
    <s v=""/>
  </r>
  <r>
    <n v="50"/>
    <x v="0"/>
    <x v="0"/>
    <n v="32"/>
    <x v="0"/>
    <x v="0"/>
    <x v="0"/>
    <x v="1"/>
    <x v="1"/>
    <s v="Bogotá D.C."/>
    <x v="5"/>
    <x v="0"/>
    <d v="1899-12-30T06:30:00"/>
    <d v="1899-12-30T07:00:00"/>
    <x v="1"/>
    <d v="1899-12-30T16:30:00"/>
    <x v="1"/>
    <d v="1899-12-30T17:05:00"/>
    <x v="6"/>
    <x v="2"/>
    <x v="4"/>
    <x v="1"/>
    <x v="1"/>
    <s v=""/>
    <x v="5"/>
    <x v="3"/>
    <n v="0"/>
    <x v="1"/>
    <x v="1"/>
    <n v="1.2794117647058822"/>
    <n v="9.5"/>
    <n v="0"/>
    <n v="0"/>
    <x v="1"/>
    <n v="32.500000000000043"/>
    <n v="41.580882352941231"/>
    <x v="1"/>
    <n v="2.5588235294117645"/>
    <n v="0"/>
    <s v=""/>
    <n v="0"/>
    <x v="1"/>
    <n v="1.841666666666669"/>
    <n v="2.3562500000000028"/>
    <x v="3"/>
    <n v="0"/>
    <n v="0"/>
    <n v="0"/>
    <n v="0"/>
    <n v="11.059027777777793"/>
    <n v="14.149050245098056"/>
    <n v="0"/>
    <n v="0"/>
    <n v="0"/>
    <n v="0"/>
    <n v="65.000000000000085"/>
    <n v="83.161764705882462"/>
    <n v="0"/>
    <n v="1.2794117647058822"/>
    <s v=""/>
  </r>
  <r>
    <n v="51"/>
    <x v="0"/>
    <x v="0"/>
    <n v="37"/>
    <x v="0"/>
    <x v="0"/>
    <x v="0"/>
    <x v="0"/>
    <x v="1"/>
    <s v="Bogotá D.C."/>
    <x v="5"/>
    <x v="0"/>
    <d v="1899-12-30T06:50:00"/>
    <d v="1899-12-30T07:00:00"/>
    <x v="1"/>
    <d v="1899-12-30T16:30:00"/>
    <x v="1"/>
    <d v="1899-12-30T16:40:00"/>
    <x v="6"/>
    <x v="2"/>
    <x v="4"/>
    <x v="1"/>
    <x v="1"/>
    <s v=""/>
    <x v="5"/>
    <x v="3"/>
    <n v="0"/>
    <x v="6"/>
    <x v="4"/>
    <n v="0"/>
    <n v="9.5"/>
    <n v="0"/>
    <n v="0"/>
    <x v="1"/>
    <n v="10.000000000000004"/>
    <n v="12.794117647058828"/>
    <x v="2"/>
    <n v="2.5588235294117645"/>
    <n v="0"/>
    <s v=""/>
    <n v="0"/>
    <x v="1"/>
    <n v="0.56666666666666687"/>
    <n v="0.7250000000000002"/>
    <x v="3"/>
    <n v="0"/>
    <n v="0"/>
    <n v="0"/>
    <n v="0"/>
    <n v="3.4027777777777786"/>
    <n v="4.3535539215686283"/>
    <n v="0"/>
    <n v="0"/>
    <n v="0"/>
    <n v="0"/>
    <n v="20.000000000000007"/>
    <n v="25.588235294117656"/>
    <n v="1.2794117647058822"/>
    <n v="1.2794117647058822"/>
    <s v=""/>
  </r>
  <r>
    <n v="52"/>
    <x v="0"/>
    <x v="1"/>
    <n v="60"/>
    <x v="2"/>
    <x v="0"/>
    <x v="0"/>
    <x v="0"/>
    <x v="2"/>
    <s v="Bogotá D.C."/>
    <x v="5"/>
    <x v="1"/>
    <d v="1899-12-30T05:30:00"/>
    <d v="1899-12-30T06:35:00"/>
    <x v="2"/>
    <d v="1899-12-30T16:30:00"/>
    <x v="1"/>
    <d v="1899-12-30T17:50:00"/>
    <x v="2"/>
    <x v="2"/>
    <x v="2"/>
    <x v="1"/>
    <x v="1"/>
    <s v=""/>
    <x v="2"/>
    <x v="2"/>
    <n v="0"/>
    <x v="2"/>
    <x v="2"/>
    <n v="0"/>
    <n v="9.9166666666666661"/>
    <n v="0"/>
    <n v="0"/>
    <x v="1"/>
    <n v="72.500000000000028"/>
    <n v="92.757352941176492"/>
    <x v="0"/>
    <n v="2.5588235294117645"/>
    <n v="0"/>
    <s v=""/>
    <n v="0"/>
    <x v="1"/>
    <n v="5.5308449999999993"/>
    <n v="7.0762281617647043"/>
    <x v="1"/>
    <n v="132.87414248043476"/>
    <n v="170.00074111467387"/>
    <n v="16.365423007246378"/>
    <n v="20.938114729859333"/>
    <n v="24.670138888888896"/>
    <n v="31.563265931372555"/>
    <n v="1445500"/>
    <n v="1849389.7058823528"/>
    <n v="6.0229166666666667E-2"/>
    <n v="7.7057904411764702E-2"/>
    <n v="0"/>
    <n v="0"/>
    <n v="1.2794117647058822"/>
    <n v="1.2794117647058822"/>
    <s v=""/>
  </r>
  <r>
    <n v="53"/>
    <x v="0"/>
    <x v="1"/>
    <n v="55"/>
    <x v="4"/>
    <x v="0"/>
    <x v="0"/>
    <x v="1"/>
    <x v="0"/>
    <s v="Bogotá D.C."/>
    <x v="4"/>
    <x v="1"/>
    <d v="1899-12-30T05:15:00"/>
    <d v="1899-12-30T05:50:00"/>
    <x v="3"/>
    <d v="1899-12-30T14:00:00"/>
    <x v="2"/>
    <d v="1899-12-30T15:00:00"/>
    <x v="3"/>
    <x v="0"/>
    <x v="3"/>
    <x v="1"/>
    <x v="1"/>
    <s v=""/>
    <x v="0"/>
    <x v="0"/>
    <n v="0"/>
    <x v="3"/>
    <x v="3"/>
    <n v="0"/>
    <n v="8.1666666666666679"/>
    <n v="0"/>
    <n v="0"/>
    <x v="1"/>
    <n v="47.499999999999972"/>
    <n v="60.77205882352937"/>
    <x v="1"/>
    <n v="2.5588235294117645"/>
    <n v="0"/>
    <s v=""/>
    <n v="0"/>
    <x v="1"/>
    <n v="16.847434"/>
    <n v="21.55480526470588"/>
    <x v="0"/>
    <n v="2994.7268622926663"/>
    <n v="3831.4887796979697"/>
    <n v="393.10679333333331"/>
    <n v="502.94545617647054"/>
    <n v="16.163194444444436"/>
    <n v="20.679381127450966"/>
    <n v="1633333.3333333335"/>
    <n v="2089705.8823529412"/>
    <n v="2.0940170940170942E-2"/>
    <n v="2.679110105580694E-2"/>
    <n v="0"/>
    <n v="0"/>
    <n v="1.2794117647058822"/>
    <n v="1.2794117647058822"/>
    <s v=""/>
  </r>
  <r>
    <n v="54"/>
    <x v="0"/>
    <x v="0"/>
    <n v="38"/>
    <x v="0"/>
    <x v="0"/>
    <x v="0"/>
    <x v="1"/>
    <x v="0"/>
    <s v="Bogotá D.C."/>
    <x v="10"/>
    <x v="0"/>
    <d v="1899-12-30T08:30:00"/>
    <d v="1899-12-30T09:00:00"/>
    <x v="4"/>
    <d v="1899-12-30T19:00:00"/>
    <x v="4"/>
    <d v="1899-12-30T19:15:00"/>
    <x v="1"/>
    <x v="1"/>
    <x v="1"/>
    <x v="1"/>
    <x v="1"/>
    <s v=""/>
    <x v="5"/>
    <x v="3"/>
    <n v="1.2794117647058822"/>
    <x v="1"/>
    <x v="1"/>
    <n v="0"/>
    <n v="10"/>
    <n v="0"/>
    <n v="0"/>
    <x v="1"/>
    <n v="22.500000000000039"/>
    <n v="28.786764705882401"/>
    <x v="2"/>
    <n v="2.5588235294117645"/>
    <n v="0"/>
    <s v=""/>
    <n v="0"/>
    <x v="1"/>
    <n v="4.640422500000013"/>
    <n v="5.9370111397058984"/>
    <x v="4"/>
    <n v="0"/>
    <n v="0"/>
    <n v="0"/>
    <n v="0"/>
    <n v="7.6562500000000133"/>
    <n v="9.7954963235294272"/>
    <n v="20136.986301369863"/>
    <n v="25763.497179693793"/>
    <n v="2.5816649104320338E-4"/>
    <n v="3.3030124589351016E-4"/>
    <n v="45.000000000000078"/>
    <n v="57.573529411764802"/>
    <n v="0"/>
    <n v="1.2794117647058822"/>
    <s v=""/>
  </r>
  <r>
    <n v="55"/>
    <x v="0"/>
    <x v="1"/>
    <n v="59"/>
    <x v="4"/>
    <x v="1"/>
    <x v="0"/>
    <x v="0"/>
    <x v="2"/>
    <s v="Bogotá D.C."/>
    <x v="5"/>
    <x v="1"/>
    <d v="1899-12-30T05:30:00"/>
    <d v="1899-12-30T05:55:00"/>
    <x v="3"/>
    <d v="1899-12-30T15:30:00"/>
    <x v="5"/>
    <d v="1899-12-30T16:30:00"/>
    <x v="5"/>
    <x v="0"/>
    <x v="3"/>
    <x v="1"/>
    <x v="1"/>
    <s v=""/>
    <x v="4"/>
    <x v="0"/>
    <n v="0"/>
    <x v="5"/>
    <x v="3"/>
    <n v="0"/>
    <n v="9.5833333333333339"/>
    <n v="0"/>
    <n v="0"/>
    <x v="1"/>
    <n v="42.499999999999986"/>
    <n v="54.374999999999979"/>
    <x v="1"/>
    <n v="2.5588235294117645"/>
    <n v="0"/>
    <s v=""/>
    <n v="0"/>
    <x v="1"/>
    <n v="5.5308449999999993"/>
    <n v="7.0762281617647043"/>
    <x v="1"/>
    <n v="529.38256011038447"/>
    <n v="677.29827543534475"/>
    <n v="69.490103846153829"/>
    <n v="88.906456391402685"/>
    <n v="14.461805555555552"/>
    <n v="18.502604166666661"/>
    <n v="1701015.9817351596"/>
    <n v="2176299.8589846892"/>
    <n v="7.0875665905631657E-2"/>
    <n v="9.0679160791028737E-2"/>
    <n v="0"/>
    <n v="0"/>
    <n v="1.2794117647058822"/>
    <n v="1.2794117647058822"/>
    <s v=""/>
  </r>
  <r>
    <n v="56"/>
    <x v="0"/>
    <x v="0"/>
    <n v="54"/>
    <x v="4"/>
    <x v="0"/>
    <x v="0"/>
    <x v="1"/>
    <x v="0"/>
    <s v="Bogotá D.C."/>
    <x v="2"/>
    <x v="0"/>
    <d v="1899-12-30T05:30:00"/>
    <d v="1899-12-30T06:00:00"/>
    <x v="2"/>
    <d v="1899-12-30T15:45:00"/>
    <x v="5"/>
    <d v="1899-12-30T17:00:00"/>
    <x v="3"/>
    <x v="0"/>
    <x v="3"/>
    <x v="4"/>
    <x v="2"/>
    <s v=""/>
    <x v="0"/>
    <x v="0"/>
    <n v="0"/>
    <x v="3"/>
    <x v="3"/>
    <n v="0"/>
    <n v="9.75"/>
    <n v="25"/>
    <n v="31.985294117647058"/>
    <x v="0"/>
    <n v="52.500000000000036"/>
    <n v="67.169117647058869"/>
    <x v="1"/>
    <n v="2.5588235294117645"/>
    <n v="2.5588235294117645"/>
    <n v="6.9166666666666679"/>
    <n v="8.8492647058823533"/>
    <x v="2"/>
    <n v="10.660418761904765"/>
    <n v="13.639065180672272"/>
    <x v="2"/>
    <n v="199.5615912574126"/>
    <n v="255.32144763816021"/>
    <n v="25.657236025764906"/>
    <n v="32.826169621199213"/>
    <n v="17.864583333333346"/>
    <n v="22.856158088235308"/>
    <n v="2228493.1506849313"/>
    <n v="2851160.3545527793"/>
    <n v="2.857042500878117E-2"/>
    <n v="3.6553337878881785E-2"/>
    <n v="0"/>
    <n v="0"/>
    <n v="1.2794117647058822"/>
    <n v="1.2794117647058822"/>
    <s v=""/>
  </r>
  <r>
    <n v="57"/>
    <x v="0"/>
    <x v="0"/>
    <n v="47"/>
    <x v="1"/>
    <x v="2"/>
    <x v="0"/>
    <x v="0"/>
    <x v="2"/>
    <s v="Bogotá D.C."/>
    <x v="2"/>
    <x v="0"/>
    <d v="1899-12-30T06:30:00"/>
    <d v="1899-12-30T08:00:00"/>
    <x v="0"/>
    <d v="1899-12-30T17:30:00"/>
    <x v="0"/>
    <d v="1899-12-30T19:00:00"/>
    <x v="2"/>
    <x v="2"/>
    <x v="2"/>
    <x v="0"/>
    <x v="0"/>
    <s v=""/>
    <x v="2"/>
    <x v="2"/>
    <n v="0"/>
    <x v="2"/>
    <x v="2"/>
    <n v="0"/>
    <n v="9.5"/>
    <n v="7.5"/>
    <n v="9.595588235294116"/>
    <x v="3"/>
    <n v="90"/>
    <n v="115.14705882352941"/>
    <x v="0"/>
    <n v="2.5588235294117645"/>
    <n v="2.5588235294117645"/>
    <n v="0.42499999999999999"/>
    <n v="0.54374999999999996"/>
    <x v="4"/>
    <n v="11.012028000000001"/>
    <n v="14.088918176470589"/>
    <x v="2"/>
    <n v="152.60694525878259"/>
    <n v="195.24712113991299"/>
    <n v="18.79581057971015"/>
    <n v="24.047581182864455"/>
    <n v="30.625"/>
    <n v="39.181985294117645"/>
    <n v="867300"/>
    <n v="1109633.8235294116"/>
    <n v="3.6137500000000003E-2"/>
    <n v="4.6234742647058825E-2"/>
    <n v="15"/>
    <n v="19.191176470588232"/>
    <n v="1.2794117647058822"/>
    <n v="1.2794117647058822"/>
    <s v=""/>
  </r>
  <r>
    <n v="58"/>
    <x v="0"/>
    <x v="0"/>
    <n v="48"/>
    <x v="1"/>
    <x v="2"/>
    <x v="0"/>
    <x v="0"/>
    <x v="1"/>
    <s v="Bogotá D.C."/>
    <x v="2"/>
    <x v="0"/>
    <d v="1899-12-30T06:30:00"/>
    <d v="1899-12-30T08:00:00"/>
    <x v="0"/>
    <d v="1899-12-30T16:30:00"/>
    <x v="1"/>
    <d v="1899-12-30T18:00:00"/>
    <x v="2"/>
    <x v="2"/>
    <x v="2"/>
    <x v="0"/>
    <x v="0"/>
    <s v=""/>
    <x v="3"/>
    <x v="2"/>
    <n v="1.2794117647058822"/>
    <x v="4"/>
    <x v="2"/>
    <n v="1.2794117647058822"/>
    <n v="8.5"/>
    <n v="7.5"/>
    <n v="9.595588235294116"/>
    <x v="3"/>
    <n v="90"/>
    <n v="115.14705882352941"/>
    <x v="0"/>
    <n v="2.5588235294117645"/>
    <n v="2.5588235294117645"/>
    <n v="0.42499999999999999"/>
    <n v="0.54374999999999996"/>
    <x v="4"/>
    <n v="11.012028000000001"/>
    <n v="14.088918176470589"/>
    <x v="2"/>
    <n v="254.34490876463764"/>
    <n v="325.41186856652166"/>
    <n v="31.326350966183576"/>
    <n v="40.079301971440749"/>
    <n v="30.625"/>
    <n v="39.181985294117645"/>
    <n v="1445500"/>
    <n v="1849389.7058823528"/>
    <n v="3.0114583333333333E-2"/>
    <n v="3.8528952205882351E-2"/>
    <n v="15"/>
    <n v="19.191176470588232"/>
    <n v="1.2794117647058822"/>
    <n v="1.2794117647058822"/>
    <s v=""/>
  </r>
  <r>
    <n v="59"/>
    <x v="0"/>
    <x v="0"/>
    <n v="38"/>
    <x v="0"/>
    <x v="0"/>
    <x v="0"/>
    <x v="3"/>
    <x v="0"/>
    <s v="Bogotá D.C."/>
    <x v="4"/>
    <x v="0"/>
    <d v="1899-12-30T07:15:00"/>
    <d v="1899-12-30T08:00:00"/>
    <x v="0"/>
    <d v="1899-12-30T19:00:00"/>
    <x v="4"/>
    <d v="1899-12-30T20:30:00"/>
    <x v="9"/>
    <x v="2"/>
    <x v="2"/>
    <x v="1"/>
    <x v="1"/>
    <s v=""/>
    <x v="3"/>
    <x v="2"/>
    <n v="1.2794117647058822"/>
    <x v="3"/>
    <x v="3"/>
    <n v="1.2794117647058822"/>
    <n v="11"/>
    <n v="0"/>
    <n v="0"/>
    <x v="1"/>
    <n v="67.5"/>
    <n v="86.360294117647058"/>
    <x v="0"/>
    <n v="2.5588235294117645"/>
    <n v="0"/>
    <s v=""/>
    <n v="0"/>
    <x v="1"/>
    <n v="14.006523000000001"/>
    <n v="17.920110308823531"/>
    <x v="2"/>
    <n v="2178.5214793536252"/>
    <n v="2787.2260103494909"/>
    <n v="285.96651125000005"/>
    <n v="365.86891880514708"/>
    <n v="22.96875"/>
    <n v="29.386488970588232"/>
    <n v="980000"/>
    <n v="1253823.5294117646"/>
    <n v="1.2564102564102564E-2"/>
    <n v="1.6074660633484162E-2"/>
    <n v="0"/>
    <n v="0"/>
    <n v="1.2794117647058822"/>
    <n v="1.2794117647058822"/>
    <s v=""/>
  </r>
  <r>
    <n v="60"/>
    <x v="0"/>
    <x v="1"/>
    <n v="49"/>
    <x v="1"/>
    <x v="1"/>
    <x v="0"/>
    <x v="0"/>
    <x v="2"/>
    <s v="Bogotá D.C."/>
    <x v="10"/>
    <x v="0"/>
    <d v="1899-12-30T07:45:00"/>
    <d v="1899-12-30T08:15:00"/>
    <x v="0"/>
    <d v="1899-12-30T18:30:00"/>
    <x v="3"/>
    <d v="1899-12-30T19:00:00"/>
    <x v="1"/>
    <x v="1"/>
    <x v="1"/>
    <x v="1"/>
    <x v="1"/>
    <s v=""/>
    <x v="1"/>
    <x v="1"/>
    <n v="0"/>
    <x v="1"/>
    <x v="1"/>
    <n v="0"/>
    <n v="10.25"/>
    <n v="0"/>
    <n v="0"/>
    <x v="1"/>
    <n v="29.999999999999932"/>
    <n v="38.382352941176379"/>
    <x v="2"/>
    <n v="2.5588235294117645"/>
    <n v="0"/>
    <s v=""/>
    <n v="0"/>
    <x v="1"/>
    <n v="5.5308449999999993"/>
    <n v="7.0762281617647043"/>
    <x v="1"/>
    <n v="0"/>
    <n v="0"/>
    <n v="0"/>
    <n v="0"/>
    <n v="10.208333333333311"/>
    <n v="13.060661764705852"/>
    <n v="201369.8630136986"/>
    <n v="257634.9717969379"/>
    <n v="8.3904109589041081E-3"/>
    <n v="1.0734790491539078E-2"/>
    <n v="59.999999999999865"/>
    <n v="76.764705882352757"/>
    <n v="0"/>
    <n v="1.2794117647058822"/>
    <s v=""/>
  </r>
  <r>
    <n v="61"/>
    <x v="0"/>
    <x v="1"/>
    <n v="30"/>
    <x v="0"/>
    <x v="2"/>
    <x v="0"/>
    <x v="0"/>
    <x v="2"/>
    <s v="Bogotá D.C."/>
    <x v="2"/>
    <x v="0"/>
    <d v="1899-12-30T06:20:00"/>
    <d v="1899-12-30T07:00:00"/>
    <x v="1"/>
    <d v="1899-12-30T16:40:00"/>
    <x v="1"/>
    <d v="1899-12-30T17:40:00"/>
    <x v="5"/>
    <x v="0"/>
    <x v="3"/>
    <x v="1"/>
    <x v="1"/>
    <s v=""/>
    <x v="4"/>
    <x v="0"/>
    <n v="0"/>
    <x v="5"/>
    <x v="3"/>
    <n v="0"/>
    <n v="9.6666666666666661"/>
    <n v="0"/>
    <n v="0"/>
    <x v="1"/>
    <n v="50.000000000000057"/>
    <n v="63.970588235294187"/>
    <x v="1"/>
    <n v="2.5588235294117645"/>
    <n v="0"/>
    <s v=""/>
    <n v="0"/>
    <x v="1"/>
    <n v="11.012028000000001"/>
    <n v="14.088918176470589"/>
    <x v="2"/>
    <n v="421.60469690596932"/>
    <n v="539.40600927675484"/>
    <n v="55.34249969230769"/>
    <n v="70.805845194570125"/>
    <n v="17.013888888888907"/>
    <n v="21.76776960784316"/>
    <n v="378127.85388127854"/>
    <n v="483781.22481869458"/>
    <n v="1.5755327245053272E-2"/>
    <n v="2.0157551034112275E-2"/>
    <n v="0"/>
    <n v="0"/>
    <n v="1.2794117647058822"/>
    <n v="1.2794117647058822"/>
    <s v=""/>
  </r>
  <r>
    <n v="63"/>
    <x v="0"/>
    <x v="0"/>
    <n v="32"/>
    <x v="0"/>
    <x v="3"/>
    <x v="0"/>
    <x v="2"/>
    <x v="1"/>
    <s v="Bogotá D.C."/>
    <x v="2"/>
    <x v="1"/>
    <d v="1899-12-30T05:30:00"/>
    <d v="1899-12-30T07:00:00"/>
    <x v="1"/>
    <d v="1899-12-30T17:00:00"/>
    <x v="0"/>
    <d v="1899-12-30T18:30:00"/>
    <x v="10"/>
    <x v="0"/>
    <x v="0"/>
    <x v="1"/>
    <x v="1"/>
    <s v=""/>
    <x v="0"/>
    <x v="0"/>
    <n v="1.2794117647058822"/>
    <x v="3"/>
    <x v="3"/>
    <n v="1.2794117647058822"/>
    <n v="10"/>
    <n v="0"/>
    <n v="0"/>
    <x v="1"/>
    <n v="90.000000000000028"/>
    <n v="115.14705882352943"/>
    <x v="0"/>
    <n v="2.5588235294117645"/>
    <n v="0"/>
    <s v=""/>
    <n v="0"/>
    <x v="1"/>
    <n v="16.542873"/>
    <n v="21.165146338235292"/>
    <x v="0"/>
    <n v="882.17682560909986"/>
    <n v="1128.6674092351718"/>
    <n v="115.800111"/>
    <n v="148.15602436764703"/>
    <n v="30.625000000000011"/>
    <n v="39.181985294117659"/>
    <n v="3381000"/>
    <n v="4325691.176470588"/>
    <n v="7.04375E-2"/>
    <n v="9.0118566176470585E-2"/>
    <n v="0"/>
    <n v="0"/>
    <n v="1.2794117647058822"/>
    <n v="1.2794117647058822"/>
    <s v=""/>
  </r>
  <r>
    <n v="65"/>
    <x v="0"/>
    <x v="0"/>
    <n v="38"/>
    <x v="0"/>
    <x v="1"/>
    <x v="0"/>
    <x v="0"/>
    <x v="1"/>
    <s v="Bogotá D.C."/>
    <x v="10"/>
    <x v="0"/>
    <d v="1899-12-30T08:00:00"/>
    <d v="1899-12-30T08:30:00"/>
    <x v="0"/>
    <d v="1899-12-30T16:30:00"/>
    <x v="1"/>
    <d v="1899-12-30T17:00:00"/>
    <x v="6"/>
    <x v="2"/>
    <x v="4"/>
    <x v="1"/>
    <x v="1"/>
    <s v=""/>
    <x v="3"/>
    <x v="2"/>
    <n v="1.2794117647058822"/>
    <x v="4"/>
    <x v="2"/>
    <n v="1.2794117647058822"/>
    <n v="8"/>
    <n v="0"/>
    <n v="0"/>
    <x v="1"/>
    <n v="30.000000000000053"/>
    <n v="38.382352941176535"/>
    <x v="1"/>
    <n v="2.5588235294117645"/>
    <n v="0"/>
    <s v=""/>
    <n v="0"/>
    <x v="1"/>
    <n v="1.7000000000000031"/>
    <n v="2.1750000000000038"/>
    <x v="3"/>
    <n v="0"/>
    <n v="0"/>
    <n v="0"/>
    <n v="0"/>
    <n v="10.208333333333352"/>
    <n v="13.060661764705905"/>
    <n v="0"/>
    <n v="0"/>
    <n v="0"/>
    <n v="0"/>
    <n v="60.000000000000107"/>
    <n v="76.76470588235307"/>
    <n v="0"/>
    <n v="1.2794117647058822"/>
    <s v=""/>
  </r>
  <r>
    <n v="66"/>
    <x v="0"/>
    <x v="0"/>
    <n v="37"/>
    <x v="0"/>
    <x v="0"/>
    <x v="0"/>
    <x v="0"/>
    <x v="1"/>
    <s v="Bogotá D.C."/>
    <x v="1"/>
    <x v="0"/>
    <d v="1899-12-30T08:30:00"/>
    <d v="1899-12-30T09:40:00"/>
    <x v="4"/>
    <d v="1899-12-30T16:30:00"/>
    <x v="1"/>
    <d v="1899-12-30T18:00:00"/>
    <x v="9"/>
    <x v="2"/>
    <x v="2"/>
    <x v="1"/>
    <x v="1"/>
    <s v=""/>
    <x v="7"/>
    <x v="2"/>
    <n v="1.2794117647058822"/>
    <x v="7"/>
    <x v="2"/>
    <n v="1.2794117647058822"/>
    <n v="6.833333333333333"/>
    <n v="0"/>
    <n v="0"/>
    <x v="1"/>
    <n v="80"/>
    <n v="102.35294117647058"/>
    <x v="0"/>
    <n v="2.5588235294117645"/>
    <n v="0"/>
    <s v=""/>
    <n v="0"/>
    <x v="1"/>
    <n v="12.212049999999991"/>
    <n v="15.624240441176457"/>
    <x v="2"/>
    <n v="1519.5327623816654"/>
    <n v="1944.1080930471305"/>
    <n v="199.46348333333316"/>
    <n v="255.1959272058821"/>
    <n v="27.222222222222218"/>
    <n v="34.828431372549012"/>
    <n v="5880000"/>
    <n v="7522941.176470588"/>
    <n v="0.1225"/>
    <n v="0.15672794117647057"/>
    <n v="0"/>
    <n v="0"/>
    <n v="1.2794117647058822"/>
    <n v="1.2794117647058822"/>
    <s v=""/>
  </r>
  <r>
    <n v="67"/>
    <x v="0"/>
    <x v="1"/>
    <n v="41"/>
    <x v="1"/>
    <x v="0"/>
    <x v="0"/>
    <x v="0"/>
    <x v="1"/>
    <s v="Bogotá D.C."/>
    <x v="7"/>
    <x v="0"/>
    <d v="1899-12-30T06:01:00"/>
    <d v="1899-12-30T07:01:00"/>
    <x v="1"/>
    <d v="1899-12-30T16:31:00"/>
    <x v="1"/>
    <d v="1899-12-30T17:06:00"/>
    <x v="4"/>
    <x v="2"/>
    <x v="2"/>
    <x v="4"/>
    <x v="2"/>
    <s v=""/>
    <x v="3"/>
    <x v="2"/>
    <n v="0"/>
    <x v="4"/>
    <x v="2"/>
    <n v="0"/>
    <n v="9.5"/>
    <n v="12.5"/>
    <n v="15.992647058823529"/>
    <x v="3"/>
    <n v="47.500000000000028"/>
    <n v="60.772058823529441"/>
    <x v="1"/>
    <n v="2.5588235294117645"/>
    <n v="2.5588235294117645"/>
    <n v="3.4583333333333339"/>
    <n v="4.4246323529411766"/>
    <x v="3"/>
    <n v="15.213367561403519"/>
    <n v="19.4641614388545"/>
    <x v="0"/>
    <n v="153.34560405444543"/>
    <n v="196.19216989318753"/>
    <n v="18.886787374919383"/>
    <n v="24.163977964970385"/>
    <n v="16.163194444444454"/>
    <n v="20.679381127450991"/>
    <n v="3172750"/>
    <n v="4059253.676470588"/>
    <n v="6.6098958333333332E-2"/>
    <n v="8.4567784926470574E-2"/>
    <n v="0"/>
    <n v="0"/>
    <n v="1.2794117647058822"/>
    <n v="1.2794117647058822"/>
    <s v=""/>
  </r>
  <r>
    <n v="68"/>
    <x v="0"/>
    <x v="0"/>
    <n v="36"/>
    <x v="0"/>
    <x v="0"/>
    <x v="0"/>
    <x v="1"/>
    <x v="0"/>
    <s v="Bogotá D.C."/>
    <x v="2"/>
    <x v="3"/>
    <d v="1899-12-30T08:10:00"/>
    <d v="1899-12-30T08:50:00"/>
    <x v="0"/>
    <d v="1899-12-30T17:00:00"/>
    <x v="0"/>
    <d v="1899-12-30T18:00:00"/>
    <x v="10"/>
    <x v="0"/>
    <x v="0"/>
    <x v="1"/>
    <x v="1"/>
    <s v=""/>
    <x v="0"/>
    <x v="0"/>
    <n v="1.2794117647058822"/>
    <x v="3"/>
    <x v="3"/>
    <n v="1.2794117647058822"/>
    <n v="8.1666666666666679"/>
    <n v="0"/>
    <n v="0"/>
    <x v="1"/>
    <n v="49.999999999999979"/>
    <n v="63.970588235294088"/>
    <x v="1"/>
    <n v="2.5588235294117645"/>
    <n v="0"/>
    <s v=""/>
    <n v="0"/>
    <x v="1"/>
    <n v="19.090000000000003"/>
    <n v="24.423970588235296"/>
    <x v="0"/>
    <n v="678.67113533333338"/>
    <n v="868.29983491176472"/>
    <n v="89.086666666666673"/>
    <n v="113.97852941176471"/>
    <n v="17.013888888888882"/>
    <n v="21.767769607843128"/>
    <n v="3430000"/>
    <n v="4388382.3529411759"/>
    <n v="4.3974358974358974E-2"/>
    <n v="5.6261312217194562E-2"/>
    <n v="0"/>
    <n v="0"/>
    <n v="1.2794117647058822"/>
    <n v="1.2794117647058822"/>
    <s v=""/>
  </r>
  <r>
    <n v="69"/>
    <x v="0"/>
    <x v="0"/>
    <n v="58"/>
    <x v="4"/>
    <x v="0"/>
    <x v="0"/>
    <x v="1"/>
    <x v="0"/>
    <s v="Bogotá D.C."/>
    <x v="13"/>
    <x v="0"/>
    <d v="1899-12-30T05:50:00"/>
    <d v="1899-12-30T06:30:00"/>
    <x v="2"/>
    <d v="1899-12-30T16:00:00"/>
    <x v="1"/>
    <d v="1899-12-30T16:40:00"/>
    <x v="4"/>
    <x v="2"/>
    <x v="2"/>
    <x v="0"/>
    <x v="0"/>
    <s v=""/>
    <x v="3"/>
    <x v="2"/>
    <n v="0"/>
    <x v="4"/>
    <x v="2"/>
    <n v="0"/>
    <n v="9.5"/>
    <n v="15"/>
    <n v="19.191176470588232"/>
    <x v="0"/>
    <n v="40"/>
    <n v="51.17647058823529"/>
    <x v="1"/>
    <n v="2.5588235294117645"/>
    <n v="2.5588235294117645"/>
    <n v="0.84999999999999987"/>
    <n v="1.0874999999999997"/>
    <x v="5"/>
    <n v="9.6757879999999972"/>
    <n v="12.379316999999995"/>
    <x v="1"/>
    <n v="21.101313452826918"/>
    <n v="26.99726868229326"/>
    <n v="2.5989399759615379"/>
    <n v="3.3251143810096142"/>
    <n v="13.611111111111109"/>
    <n v="17.414215686274506"/>
    <n v="578200"/>
    <n v="739755.88235294109"/>
    <n v="7.4128205128205131E-3"/>
    <n v="9.4840497737556564E-3"/>
    <n v="30"/>
    <n v="38.382352941176464"/>
    <n v="0"/>
    <n v="1.2794117647058822"/>
    <s v=""/>
  </r>
  <r>
    <n v="70"/>
    <x v="0"/>
    <x v="0"/>
    <n v="42"/>
    <x v="1"/>
    <x v="0"/>
    <x v="0"/>
    <x v="2"/>
    <x v="1"/>
    <s v="Zipaquirá"/>
    <x v="0"/>
    <x v="0"/>
    <d v="1899-12-30T05:15:00"/>
    <d v="1899-12-30T07:30:00"/>
    <x v="1"/>
    <d v="1899-12-30T18:00:00"/>
    <x v="3"/>
    <d v="1899-12-30T21:00:00"/>
    <x v="11"/>
    <x v="2"/>
    <x v="2"/>
    <x v="1"/>
    <x v="1"/>
    <s v=""/>
    <x v="9"/>
    <x v="2"/>
    <n v="0"/>
    <x v="8"/>
    <x v="2"/>
    <n v="0"/>
    <n v="10.5"/>
    <n v="0"/>
    <n v="0"/>
    <x v="1"/>
    <n v="157.5"/>
    <n v="201.50735294117646"/>
    <x v="3"/>
    <n v="2.5588235294117645"/>
    <n v="0"/>
    <s v=""/>
    <n v="0"/>
    <x v="1"/>
    <n v="41.057897000000004"/>
    <n v="52.529956455882356"/>
    <x v="0"/>
    <n v="986.38324811579719"/>
    <n v="1261.9903321481522"/>
    <n v="121.48773870772951"/>
    <n v="155.43284217018333"/>
    <n v="53.59375"/>
    <n v="68.56847426470587"/>
    <n v="4410000"/>
    <n v="5642205.8823529407"/>
    <n v="9.1874999999999998E-2"/>
    <n v="0.11754595588235293"/>
    <n v="0"/>
    <n v="0"/>
    <n v="1.2794117647058822"/>
    <n v="1.2794117647058822"/>
    <s v=""/>
  </r>
  <r>
    <n v="71"/>
    <x v="0"/>
    <x v="0"/>
    <n v="29"/>
    <x v="3"/>
    <x v="0"/>
    <x v="0"/>
    <x v="2"/>
    <x v="2"/>
    <s v="Bogotá D.C."/>
    <x v="14"/>
    <x v="1"/>
    <d v="1899-12-30T05:20:00"/>
    <d v="1899-12-30T07:00:00"/>
    <x v="1"/>
    <d v="1899-12-30T16:30:00"/>
    <x v="1"/>
    <d v="1899-12-30T19:00:00"/>
    <x v="4"/>
    <x v="2"/>
    <x v="2"/>
    <x v="0"/>
    <x v="0"/>
    <s v=""/>
    <x v="3"/>
    <x v="2"/>
    <n v="0"/>
    <x v="4"/>
    <x v="2"/>
    <n v="0"/>
    <n v="9.5"/>
    <n v="20"/>
    <n v="25.588235294117645"/>
    <x v="0"/>
    <n v="125"/>
    <n v="159.92647058823528"/>
    <x v="3"/>
    <n v="2.5588235294117645"/>
    <n v="2.5588235294117645"/>
    <n v="1.1333333333333333"/>
    <n v="1.4499999999999997"/>
    <x v="0"/>
    <n v="15.331365000000005"/>
    <n v="19.615128750000004"/>
    <x v="0"/>
    <n v="84.864126753185118"/>
    <n v="108.57616216951625"/>
    <n v="10.452276918068915"/>
    <n v="13.37276605694111"/>
    <n v="42.534722222222221"/>
    <n v="54.419424019607838"/>
    <n v="1470000"/>
    <n v="1880735.294117647"/>
    <n v="6.1249999999999999E-2"/>
    <n v="7.8363970588235285E-2"/>
    <n v="40"/>
    <n v="51.17647058823529"/>
    <n v="0"/>
    <n v="1.2794117647058822"/>
    <s v=""/>
  </r>
  <r>
    <n v="72"/>
    <x v="0"/>
    <x v="0"/>
    <n v="35"/>
    <x v="0"/>
    <x v="1"/>
    <x v="0"/>
    <x v="1"/>
    <x v="1"/>
    <s v="Bogotá D.C."/>
    <x v="3"/>
    <x v="0"/>
    <d v="1899-12-30T06:10:00"/>
    <d v="1899-12-30T07:00:00"/>
    <x v="1"/>
    <d v="1899-12-30T16:30:00"/>
    <x v="1"/>
    <d v="1899-12-30T17:30:00"/>
    <x v="10"/>
    <x v="0"/>
    <x v="0"/>
    <x v="1"/>
    <x v="1"/>
    <s v=""/>
    <x v="8"/>
    <x v="4"/>
    <n v="0"/>
    <x v="3"/>
    <x v="3"/>
    <n v="1.2794117647058822"/>
    <n v="9.5"/>
    <n v="0"/>
    <n v="0"/>
    <x v="1"/>
    <n v="55"/>
    <n v="70.367647058823522"/>
    <x v="1"/>
    <n v="2.5588235294117645"/>
    <n v="0"/>
    <s v=""/>
    <n v="0"/>
    <x v="1"/>
    <n v="7.890428"/>
    <n v="10.095106411764705"/>
    <x v="1"/>
    <n v="210.3852434138"/>
    <n v="269.16935554412646"/>
    <n v="27.616497999999996"/>
    <n v="35.332872441176463"/>
    <n v="18.715277777777775"/>
    <n v="23.944546568627445"/>
    <n v="2205000"/>
    <n v="2821102.9411764704"/>
    <n v="4.5937499999999999E-2"/>
    <n v="5.8772977941176467E-2"/>
    <n v="0"/>
    <n v="0"/>
    <n v="1.2794117647058822"/>
    <n v="1.2794117647058822"/>
    <s v=""/>
  </r>
  <r>
    <n v="73"/>
    <x v="0"/>
    <x v="1"/>
    <n v="42"/>
    <x v="1"/>
    <x v="0"/>
    <x v="0"/>
    <x v="0"/>
    <x v="1"/>
    <s v="Bogotá D.C."/>
    <x v="5"/>
    <x v="0"/>
    <d v="1899-12-30T06:00:00"/>
    <d v="1899-12-30T06:30:00"/>
    <x v="2"/>
    <d v="1899-12-30T16:30:00"/>
    <x v="1"/>
    <d v="1899-12-30T17:15:00"/>
    <x v="5"/>
    <x v="0"/>
    <x v="3"/>
    <x v="1"/>
    <x v="1"/>
    <s v=""/>
    <x v="4"/>
    <x v="0"/>
    <n v="0"/>
    <x v="5"/>
    <x v="3"/>
    <n v="0"/>
    <n v="10"/>
    <n v="0"/>
    <n v="0"/>
    <x v="1"/>
    <n v="37.499999999999986"/>
    <n v="47.977941176470566"/>
    <x v="1"/>
    <n v="2.5588235294117645"/>
    <n v="0"/>
    <s v=""/>
    <n v="0"/>
    <x v="1"/>
    <n v="13.267499999999995"/>
    <n v="16.974595588235285"/>
    <x v="2"/>
    <n v="380.96799582692296"/>
    <n v="487.41493583738668"/>
    <n v="50.008269230769208"/>
    <n v="63.981167986425305"/>
    <n v="12.760416666666663"/>
    <n v="16.325827205882348"/>
    <n v="593369.8630136986"/>
    <n v="759164.38356164377"/>
    <n v="1.2361872146118721E-2"/>
    <n v="1.5815924657534244E-2"/>
    <n v="0"/>
    <n v="0"/>
    <n v="1.2794117647058822"/>
    <n v="1.2794117647058822"/>
    <s v=""/>
  </r>
  <r>
    <n v="74"/>
    <x v="0"/>
    <x v="0"/>
    <n v="53"/>
    <x v="4"/>
    <x v="0"/>
    <x v="0"/>
    <x v="1"/>
    <x v="0"/>
    <s v="Bogotá D.C."/>
    <x v="5"/>
    <x v="0"/>
    <d v="1899-12-30T07:30:00"/>
    <d v="1899-12-30T07:45:00"/>
    <x v="1"/>
    <d v="1899-12-30T18:00:00"/>
    <x v="3"/>
    <d v="1899-12-30T18:20:00"/>
    <x v="6"/>
    <x v="2"/>
    <x v="4"/>
    <x v="1"/>
    <x v="1"/>
    <s v=""/>
    <x v="5"/>
    <x v="3"/>
    <n v="0"/>
    <x v="6"/>
    <x v="4"/>
    <n v="0"/>
    <n v="10.25"/>
    <n v="0"/>
    <n v="0"/>
    <x v="1"/>
    <n v="17.499999999999979"/>
    <n v="22.389705882352914"/>
    <x v="2"/>
    <n v="2.5588235294117645"/>
    <n v="0"/>
    <s v=""/>
    <n v="0"/>
    <x v="1"/>
    <n v="0.99166666666666536"/>
    <n v="1.2687499999999983"/>
    <x v="3"/>
    <n v="0"/>
    <n v="0"/>
    <n v="0"/>
    <n v="0"/>
    <n v="5.9548611111111036"/>
    <n v="7.6187193627450878"/>
    <n v="0"/>
    <n v="0"/>
    <n v="0"/>
    <n v="0"/>
    <n v="34.999999999999957"/>
    <n v="44.779411764705827"/>
    <n v="0"/>
    <n v="1.2794117647058822"/>
    <s v=""/>
  </r>
  <r>
    <n v="75"/>
    <x v="0"/>
    <x v="0"/>
    <n v="42"/>
    <x v="1"/>
    <x v="0"/>
    <x v="0"/>
    <x v="0"/>
    <x v="0"/>
    <s v="Bogotá D.C."/>
    <x v="13"/>
    <x v="0"/>
    <d v="1899-12-30T06:50:00"/>
    <d v="1899-12-30T07:30:00"/>
    <x v="1"/>
    <d v="1899-12-30T17:30:00"/>
    <x v="0"/>
    <d v="1899-12-30T18:15:00"/>
    <x v="9"/>
    <x v="2"/>
    <x v="2"/>
    <x v="0"/>
    <x v="0"/>
    <s v=""/>
    <x v="10"/>
    <x v="2"/>
    <n v="0"/>
    <x v="9"/>
    <x v="2"/>
    <n v="0"/>
    <n v="10"/>
    <n v="10"/>
    <n v="12.794117647058822"/>
    <x v="3"/>
    <n v="42.500000000000007"/>
    <n v="54.375000000000007"/>
    <x v="1"/>
    <n v="2.5588235294117645"/>
    <n v="2.5588235294117645"/>
    <n v="0.56666666666666665"/>
    <n v="0.72499999999999987"/>
    <x v="5"/>
    <n v="9.6757879999999972"/>
    <n v="12.379316999999995"/>
    <x v="1"/>
    <n v="850.07891606096632"/>
    <n v="1087.6009661368246"/>
    <n v="111.58673633333331"/>
    <n v="142.76538324999996"/>
    <n v="14.461805555555559"/>
    <n v="18.502604166666668"/>
    <n v="4410000"/>
    <n v="5642205.8823529407"/>
    <n v="5.6538461538461537E-2"/>
    <n v="7.233597285067872E-2"/>
    <n v="20"/>
    <n v="25.588235294117645"/>
    <n v="1.2794117647058822"/>
    <n v="1.2794117647058822"/>
    <s v=""/>
  </r>
  <r>
    <n v="76"/>
    <x v="0"/>
    <x v="1"/>
    <n v="49"/>
    <x v="1"/>
    <x v="0"/>
    <x v="0"/>
    <x v="0"/>
    <x v="1"/>
    <s v="Bogotá D.C."/>
    <x v="10"/>
    <x v="0"/>
    <d v="1899-12-30T10:00:00"/>
    <d v="1899-12-30T11:00:00"/>
    <x v="5"/>
    <d v="1899-12-30T16:30:00"/>
    <x v="1"/>
    <d v="1899-12-30T17:00:00"/>
    <x v="4"/>
    <x v="2"/>
    <x v="2"/>
    <x v="1"/>
    <x v="1"/>
    <s v=""/>
    <x v="3"/>
    <x v="2"/>
    <n v="0"/>
    <x v="4"/>
    <x v="2"/>
    <n v="0"/>
    <n v="5.5"/>
    <n v="0"/>
    <n v="0"/>
    <x v="1"/>
    <n v="45"/>
    <n v="57.573529411764703"/>
    <x v="1"/>
    <n v="2.5588235294117645"/>
    <n v="0"/>
    <s v=""/>
    <n v="0"/>
    <x v="1"/>
    <n v="5.5308449999999993"/>
    <n v="7.0762281617647043"/>
    <x v="1"/>
    <n v="19.835298673161056"/>
    <n v="25.377514478897233"/>
    <n v="2.443011463341346"/>
    <n v="3.1256176075102511"/>
    <n v="15.3125"/>
    <n v="19.590992647058822"/>
    <n v="867300"/>
    <n v="1109633.8235294116"/>
    <n v="1.8068750000000001E-2"/>
    <n v="2.3117371323529413E-2"/>
    <n v="0"/>
    <n v="0"/>
    <n v="1.2794117647058822"/>
    <n v="1.2794117647058822"/>
    <s v=""/>
  </r>
  <r>
    <n v="77"/>
    <x v="0"/>
    <x v="0"/>
    <n v="48"/>
    <x v="1"/>
    <x v="0"/>
    <x v="0"/>
    <x v="1"/>
    <x v="1"/>
    <s v="Bogotá D.C."/>
    <x v="10"/>
    <x v="0"/>
    <d v="1899-12-30T06:40:00"/>
    <d v="1899-12-30T07:30:00"/>
    <x v="1"/>
    <d v="1899-12-30T17:00:00"/>
    <x v="0"/>
    <d v="1899-12-30T17:50:00"/>
    <x v="2"/>
    <x v="2"/>
    <x v="2"/>
    <x v="0"/>
    <x v="0"/>
    <s v=""/>
    <x v="2"/>
    <x v="2"/>
    <n v="0"/>
    <x v="2"/>
    <x v="2"/>
    <n v="0"/>
    <n v="9.5"/>
    <n v="15"/>
    <n v="19.191176470588232"/>
    <x v="0"/>
    <n v="49.999999999999986"/>
    <n v="63.970588235294095"/>
    <x v="1"/>
    <n v="2.5588235294117645"/>
    <n v="2.5588235294117645"/>
    <n v="0.84999999999999987"/>
    <n v="1.0874999999999997"/>
    <x v="5"/>
    <n v="5.5308449999999993"/>
    <n v="7.0762281617647043"/>
    <x v="1"/>
    <n v="44.981428006666661"/>
    <n v="57.549768184999991"/>
    <n v="5.5401305555555549"/>
    <n v="7.0881082107843119"/>
    <n v="17.013888888888886"/>
    <n v="21.767769607843132"/>
    <n v="578200"/>
    <n v="739755.88235294109"/>
    <n v="1.2045833333333334E-2"/>
    <n v="1.541158088235294E-2"/>
    <n v="30"/>
    <n v="38.382352941176464"/>
    <n v="0"/>
    <n v="1.2794117647058822"/>
    <s v=""/>
  </r>
  <r>
    <n v="78"/>
    <x v="0"/>
    <x v="0"/>
    <n v="42"/>
    <x v="1"/>
    <x v="0"/>
    <x v="0"/>
    <x v="2"/>
    <x v="0"/>
    <s v="Zipaquirá"/>
    <x v="0"/>
    <x v="0"/>
    <d v="1899-12-30T05:15:00"/>
    <d v="1899-12-30T07:30:00"/>
    <x v="1"/>
    <d v="1899-12-30T18:00:00"/>
    <x v="3"/>
    <d v="1899-12-30T21:00:00"/>
    <x v="11"/>
    <x v="2"/>
    <x v="2"/>
    <x v="1"/>
    <x v="1"/>
    <s v=""/>
    <x v="9"/>
    <x v="2"/>
    <n v="0"/>
    <x v="8"/>
    <x v="2"/>
    <n v="0"/>
    <n v="10.5"/>
    <n v="0"/>
    <n v="0"/>
    <x v="1"/>
    <n v="157.5"/>
    <n v="201.50735294117646"/>
    <x v="3"/>
    <n v="2.5588235294117645"/>
    <n v="0"/>
    <s v=""/>
    <n v="0"/>
    <x v="1"/>
    <n v="41.057897000000004"/>
    <n v="52.529956455882356"/>
    <x v="0"/>
    <n v="986.38324811579719"/>
    <n v="1261.9903321481522"/>
    <n v="121.48773870772951"/>
    <n v="155.43284217018333"/>
    <n v="53.59375"/>
    <n v="68.56847426470587"/>
    <n v="4410000"/>
    <n v="5642205.8823529407"/>
    <n v="5.6538461538461537E-2"/>
    <n v="7.233597285067872E-2"/>
    <n v="0"/>
    <n v="0"/>
    <n v="1.2794117647058822"/>
    <n v="1.2794117647058822"/>
    <s v=""/>
  </r>
  <r>
    <n v="79"/>
    <x v="0"/>
    <x v="1"/>
    <n v="60"/>
    <x v="2"/>
    <x v="0"/>
    <x v="0"/>
    <x v="0"/>
    <x v="2"/>
    <s v="Bogotá D.C."/>
    <x v="5"/>
    <x v="0"/>
    <d v="1899-12-30T06:00:00"/>
    <d v="1899-12-30T07:00:00"/>
    <x v="1"/>
    <d v="1899-12-30T16:30:00"/>
    <x v="1"/>
    <d v="1899-12-30T17:45:00"/>
    <x v="2"/>
    <x v="2"/>
    <x v="2"/>
    <x v="1"/>
    <x v="1"/>
    <s v=""/>
    <x v="2"/>
    <x v="2"/>
    <n v="0"/>
    <x v="2"/>
    <x v="2"/>
    <n v="0"/>
    <n v="9.5"/>
    <n v="0"/>
    <n v="0"/>
    <x v="1"/>
    <n v="67.500000000000043"/>
    <n v="86.360294117647101"/>
    <x v="0"/>
    <n v="2.5588235294117645"/>
    <n v="0"/>
    <s v=""/>
    <n v="0"/>
    <x v="1"/>
    <n v="14.4"/>
    <n v="18.423529411764704"/>
    <x v="2"/>
    <n v="345.9485217391304"/>
    <n v="442.6106086956521"/>
    <n v="42.608695652173914"/>
    <n v="54.514066496163679"/>
    <n v="22.968750000000014"/>
    <n v="29.38648897058825"/>
    <n v="1445500"/>
    <n v="1849389.7058823528"/>
    <n v="6.0229166666666667E-2"/>
    <n v="7.7057904411764702E-2"/>
    <n v="0"/>
    <n v="0"/>
    <n v="1.2794117647058822"/>
    <n v="1.2794117647058822"/>
    <s v=""/>
  </r>
  <r>
    <n v="80"/>
    <x v="0"/>
    <x v="0"/>
    <n v="39"/>
    <x v="0"/>
    <x v="1"/>
    <x v="0"/>
    <x v="1"/>
    <x v="1"/>
    <s v="Bogotá D.C."/>
    <x v="5"/>
    <x v="0"/>
    <d v="1899-12-30T07:50:00"/>
    <d v="1899-12-30T08:15:00"/>
    <x v="0"/>
    <d v="1899-12-30T18:00:00"/>
    <x v="3"/>
    <d v="1899-12-30T18:30:00"/>
    <x v="6"/>
    <x v="2"/>
    <x v="4"/>
    <x v="1"/>
    <x v="1"/>
    <s v=""/>
    <x v="5"/>
    <x v="3"/>
    <n v="0"/>
    <x v="6"/>
    <x v="4"/>
    <n v="0"/>
    <n v="9.75"/>
    <n v="0"/>
    <n v="0"/>
    <x v="1"/>
    <n v="27.500000000000021"/>
    <n v="35.183823529411789"/>
    <x v="2"/>
    <n v="2.5588235294117645"/>
    <n v="0"/>
    <s v=""/>
    <n v="0"/>
    <x v="1"/>
    <n v="1.5583333333333347"/>
    <n v="1.9937500000000015"/>
    <x v="3"/>
    <n v="0"/>
    <n v="0"/>
    <n v="0"/>
    <n v="0"/>
    <n v="9.3576388888888964"/>
    <n v="11.972273284313735"/>
    <n v="0"/>
    <n v="0"/>
    <n v="0"/>
    <n v="0"/>
    <n v="55.000000000000043"/>
    <n v="70.367647058823579"/>
    <n v="0"/>
    <n v="1.2794117647058822"/>
    <s v=""/>
  </r>
  <r>
    <n v="81"/>
    <x v="0"/>
    <x v="0"/>
    <n v="45"/>
    <x v="1"/>
    <x v="0"/>
    <x v="0"/>
    <x v="3"/>
    <x v="0"/>
    <s v="Bogotá D.C."/>
    <x v="4"/>
    <x v="0"/>
    <d v="1899-12-30T06:00:00"/>
    <d v="1899-12-30T07:00:00"/>
    <x v="1"/>
    <d v="1899-12-30T16:30:00"/>
    <x v="1"/>
    <d v="1899-12-30T18:00:00"/>
    <x v="3"/>
    <x v="0"/>
    <x v="3"/>
    <x v="1"/>
    <x v="1"/>
    <s v=""/>
    <x v="11"/>
    <x v="5"/>
    <n v="1.2794117647058822"/>
    <x v="3"/>
    <x v="3"/>
    <n v="0"/>
    <n v="9.5"/>
    <n v="0"/>
    <n v="0"/>
    <x v="1"/>
    <n v="75.000000000000014"/>
    <n v="95.955882352941188"/>
    <x v="0"/>
    <n v="2.5588235294117645"/>
    <n v="0"/>
    <s v=""/>
    <n v="0"/>
    <x v="1"/>
    <n v="14.006523000000001"/>
    <n v="17.920110308823531"/>
    <x v="2"/>
    <n v="1244.8694167734998"/>
    <n v="1592.7005773425658"/>
    <n v="163.409435"/>
    <n v="209.06795360294117"/>
    <n v="25.520833333333339"/>
    <n v="32.65165441176471"/>
    <n v="7059132.4200913245"/>
    <n v="9031537.0668815468"/>
    <n v="9.0501697693478517E-2"/>
    <n v="0.11578893675489162"/>
    <n v="0"/>
    <n v="0"/>
    <n v="1.2794117647058822"/>
    <n v="1.2794117647058822"/>
    <s v=""/>
  </r>
  <r>
    <n v="82"/>
    <x v="0"/>
    <x v="1"/>
    <n v="44"/>
    <x v="1"/>
    <x v="2"/>
    <x v="0"/>
    <x v="1"/>
    <x v="0"/>
    <s v="Bogotá D.C."/>
    <x v="5"/>
    <x v="0"/>
    <d v="1899-12-30T06:40:00"/>
    <d v="1899-12-30T07:00:00"/>
    <x v="1"/>
    <d v="1899-12-30T16:30:00"/>
    <x v="1"/>
    <d v="1899-12-30T17:00:00"/>
    <x v="6"/>
    <x v="2"/>
    <x v="4"/>
    <x v="1"/>
    <x v="1"/>
    <s v=""/>
    <x v="5"/>
    <x v="3"/>
    <n v="0"/>
    <x v="5"/>
    <x v="3"/>
    <n v="1.2794117647058822"/>
    <n v="9.5"/>
    <n v="0"/>
    <n v="0"/>
    <x v="1"/>
    <n v="25.000000000000028"/>
    <n v="31.985294117647094"/>
    <x v="2"/>
    <n v="2.5588235294117645"/>
    <n v="0"/>
    <s v=""/>
    <n v="0"/>
    <x v="1"/>
    <n v="1.4166666666666683"/>
    <n v="1.812500000000002"/>
    <x v="3"/>
    <n v="0"/>
    <n v="0"/>
    <n v="0"/>
    <n v="0"/>
    <n v="8.5069444444444535"/>
    <n v="10.88388480392158"/>
    <n v="0"/>
    <n v="0"/>
    <n v="0"/>
    <n v="0"/>
    <n v="50.000000000000057"/>
    <n v="63.970588235294187"/>
    <n v="0"/>
    <n v="1.2794117647058822"/>
    <s v=""/>
  </r>
  <r>
    <n v="83"/>
    <x v="0"/>
    <x v="1"/>
    <n v="45"/>
    <x v="1"/>
    <x v="0"/>
    <x v="0"/>
    <x v="1"/>
    <x v="2"/>
    <s v="Bogotá D.C."/>
    <x v="15"/>
    <x v="0"/>
    <d v="1899-12-30T08:30:00"/>
    <d v="1899-12-30T09:10:00"/>
    <x v="4"/>
    <d v="1899-12-30T19:00:00"/>
    <x v="4"/>
    <d v="1899-12-30T19:45:00"/>
    <x v="4"/>
    <x v="2"/>
    <x v="2"/>
    <x v="1"/>
    <x v="1"/>
    <s v=""/>
    <x v="7"/>
    <x v="2"/>
    <n v="1.2794117647058822"/>
    <x v="4"/>
    <x v="2"/>
    <n v="0"/>
    <n v="9.8333333333333321"/>
    <n v="0"/>
    <n v="0"/>
    <x v="1"/>
    <n v="42.499999999999972"/>
    <n v="54.374999999999957"/>
    <x v="1"/>
    <n v="2.5588235294117645"/>
    <n v="0"/>
    <s v=""/>
    <n v="0"/>
    <x v="1"/>
    <n v="19.31225883333332"/>
    <n v="24.708331154411745"/>
    <x v="0"/>
    <n v="115.43275997686891"/>
    <n v="147.68603114687639"/>
    <n v="14.217257855068102"/>
    <n v="18.189726961631248"/>
    <n v="14.461805555555545"/>
    <n v="18.50260416666665"/>
    <n v="1445500"/>
    <n v="1849389.7058823528"/>
    <n v="6.0229166666666667E-2"/>
    <n v="7.7057904411764702E-2"/>
    <n v="0"/>
    <n v="0"/>
    <n v="1.2794117647058822"/>
    <n v="1.2794117647058822"/>
    <s v=""/>
  </r>
  <r>
    <n v="84"/>
    <x v="0"/>
    <x v="0"/>
    <n v="40"/>
    <x v="1"/>
    <x v="0"/>
    <x v="0"/>
    <x v="0"/>
    <x v="0"/>
    <s v="Bogotá D.C."/>
    <x v="5"/>
    <x v="0"/>
    <d v="1899-12-30T06:30:00"/>
    <d v="1899-12-30T06:58:00"/>
    <x v="2"/>
    <d v="1899-12-30T16:30:00"/>
    <x v="1"/>
    <d v="1899-12-30T17:15:00"/>
    <x v="7"/>
    <x v="2"/>
    <x v="2"/>
    <x v="1"/>
    <x v="1"/>
    <s v=""/>
    <x v="7"/>
    <x v="2"/>
    <n v="0"/>
    <x v="7"/>
    <x v="2"/>
    <n v="0"/>
    <n v="9.5333333333333332"/>
    <n v="0"/>
    <n v="0"/>
    <x v="1"/>
    <n v="36.500000000000028"/>
    <n v="46.698529411764738"/>
    <x v="1"/>
    <n v="2.5588235294117645"/>
    <n v="0"/>
    <s v=""/>
    <n v="0"/>
    <x v="1"/>
    <n v="10.341666666666676"/>
    <n v="13.23125000000001"/>
    <x v="2"/>
    <n v="131.86977371794882"/>
    <n v="168.71573990384627"/>
    <n v="16.241720085470099"/>
    <n v="20.779847756410273"/>
    <n v="12.4201388888889"/>
    <n v="15.890471813725503"/>
    <n v="441000"/>
    <n v="564220.5882352941"/>
    <n v="5.6538461538461543E-3"/>
    <n v="7.2335972850678734E-3"/>
    <n v="0"/>
    <n v="0"/>
    <n v="1.2794117647058822"/>
    <n v="1.2794117647058822"/>
    <s v=""/>
  </r>
  <r>
    <n v="85"/>
    <x v="0"/>
    <x v="0"/>
    <n v="38"/>
    <x v="0"/>
    <x v="0"/>
    <x v="0"/>
    <x v="0"/>
    <x v="1"/>
    <s v="Bogotá D.C."/>
    <x v="5"/>
    <x v="0"/>
    <d v="1899-12-30T06:50:00"/>
    <d v="1899-12-30T07:00:00"/>
    <x v="1"/>
    <d v="1899-12-30T16:30:00"/>
    <x v="1"/>
    <d v="1899-12-30T16:40:00"/>
    <x v="6"/>
    <x v="2"/>
    <x v="4"/>
    <x v="1"/>
    <x v="1"/>
    <s v=""/>
    <x v="5"/>
    <x v="3"/>
    <n v="0"/>
    <x v="6"/>
    <x v="4"/>
    <n v="0"/>
    <n v="9.5"/>
    <n v="0"/>
    <n v="0"/>
    <x v="1"/>
    <n v="10.000000000000004"/>
    <n v="12.794117647058828"/>
    <x v="2"/>
    <n v="2.5588235294117645"/>
    <n v="0"/>
    <s v=""/>
    <n v="0"/>
    <x v="1"/>
    <n v="0.56666666666666687"/>
    <n v="0.7250000000000002"/>
    <x v="3"/>
    <n v="0"/>
    <n v="0"/>
    <n v="0"/>
    <n v="0"/>
    <n v="3.4027777777777786"/>
    <n v="4.3535539215686283"/>
    <n v="0"/>
    <n v="0"/>
    <n v="0"/>
    <n v="0"/>
    <n v="20.000000000000007"/>
    <n v="25.588235294117656"/>
    <n v="1.2794117647058822"/>
    <n v="1.2794117647058822"/>
    <s v=""/>
  </r>
  <r>
    <n v="86"/>
    <x v="0"/>
    <x v="1"/>
    <n v="55"/>
    <x v="4"/>
    <x v="2"/>
    <x v="0"/>
    <x v="0"/>
    <x v="2"/>
    <s v="Bogotá D.C."/>
    <x v="16"/>
    <x v="2"/>
    <d v="1899-12-30T04:30:00"/>
    <d v="1899-12-30T05:45:00"/>
    <x v="3"/>
    <d v="1899-12-30T14:00:00"/>
    <x v="2"/>
    <d v="1899-12-30T15:30:00"/>
    <x v="2"/>
    <x v="2"/>
    <x v="2"/>
    <x v="1"/>
    <x v="1"/>
    <s v=""/>
    <x v="2"/>
    <x v="2"/>
    <n v="0"/>
    <x v="2"/>
    <x v="2"/>
    <n v="0"/>
    <n v="8.25"/>
    <n v="0"/>
    <n v="0"/>
    <x v="1"/>
    <n v="82.5"/>
    <n v="105.55147058823529"/>
    <x v="0"/>
    <n v="2.5588235294117645"/>
    <n v="0"/>
    <s v=""/>
    <n v="0"/>
    <x v="1"/>
    <n v="12.518900000000002"/>
    <n v="16.016827941176473"/>
    <x v="2"/>
    <n v="421.05923113333341"/>
    <n v="538.70813395000005"/>
    <n v="51.859694444444457"/>
    <n v="66.349903186274517"/>
    <n v="28.072916666666668"/>
    <n v="35.916819852941174"/>
    <n v="2023700"/>
    <n v="2589145.588235294"/>
    <n v="8.4320833333333331E-2"/>
    <n v="0.10788106617647057"/>
    <n v="0"/>
    <n v="0"/>
    <n v="1.2794117647058822"/>
    <n v="1.2794117647058822"/>
    <s v=""/>
  </r>
  <r>
    <n v="87"/>
    <x v="0"/>
    <x v="0"/>
    <n v="43"/>
    <x v="1"/>
    <x v="0"/>
    <x v="0"/>
    <x v="0"/>
    <x v="1"/>
    <s v="Bogotá D.C."/>
    <x v="2"/>
    <x v="1"/>
    <d v="1899-12-30T05:50:00"/>
    <d v="1899-12-30T07:00:00"/>
    <x v="1"/>
    <d v="1899-12-30T16:30:00"/>
    <x v="1"/>
    <d v="1899-12-30T19:00:00"/>
    <x v="11"/>
    <x v="2"/>
    <x v="2"/>
    <x v="4"/>
    <x v="2"/>
    <s v=""/>
    <x v="8"/>
    <x v="4"/>
    <n v="1.2794117647058822"/>
    <x v="10"/>
    <x v="0"/>
    <n v="1.2794117647058822"/>
    <n v="9.5"/>
    <n v="30"/>
    <n v="38.382352941176464"/>
    <x v="2"/>
    <n v="109.99999999999999"/>
    <n v="140.73529411764702"/>
    <x v="0"/>
    <n v="2.5588235294117645"/>
    <n v="2.5588235294117645"/>
    <n v="8.3000000000000007"/>
    <n v="10.619117647058824"/>
    <x v="2"/>
    <n v="16.542873"/>
    <n v="21.165146338235292"/>
    <x v="0"/>
    <n v="158.97173499078258"/>
    <n v="203.390308002913"/>
    <n v="19.579728913043482"/>
    <n v="25.050535521099746"/>
    <n v="37.43055555555555"/>
    <n v="47.889093137254889"/>
    <n v="2548000"/>
    <n v="3259941.176470588"/>
    <n v="5.3083333333333337E-2"/>
    <n v="6.7915441176470581E-2"/>
    <n v="0"/>
    <n v="0"/>
    <n v="1.2794117647058822"/>
    <n v="1.2794117647058822"/>
    <s v=""/>
  </r>
  <r>
    <n v="88"/>
    <x v="0"/>
    <x v="0"/>
    <n v="61"/>
    <x v="2"/>
    <x v="0"/>
    <x v="0"/>
    <x v="3"/>
    <x v="3"/>
    <s v="Bogotá D.C."/>
    <x v="13"/>
    <x v="0"/>
    <d v="1899-12-30T07:00:00"/>
    <d v="1899-12-30T07:30:00"/>
    <x v="1"/>
    <d v="1899-12-30T17:30:00"/>
    <x v="0"/>
    <d v="1899-12-30T18:00:00"/>
    <x v="9"/>
    <x v="2"/>
    <x v="2"/>
    <x v="1"/>
    <x v="1"/>
    <s v=""/>
    <x v="10"/>
    <x v="2"/>
    <n v="0"/>
    <x v="9"/>
    <x v="2"/>
    <n v="0"/>
    <n v="10"/>
    <n v="0"/>
    <n v="0"/>
    <x v="1"/>
    <n v="30.000000000000014"/>
    <n v="38.382352941176485"/>
    <x v="1"/>
    <n v="2.5588235294117645"/>
    <n v="0"/>
    <s v=""/>
    <n v="0"/>
    <x v="1"/>
    <n v="9.6757879999999972"/>
    <n v="12.379316999999995"/>
    <x v="1"/>
    <n v="601.97415126286649"/>
    <n v="770.17281117454968"/>
    <n v="79.018935333333303"/>
    <n v="101.09775549999995"/>
    <n v="10.208333333333337"/>
    <n v="13.060661764705886"/>
    <n v="2940000"/>
    <n v="3761470.588235294"/>
    <n v="2.7222222222222221E-2"/>
    <n v="3.4828431372549012E-2"/>
    <n v="0"/>
    <n v="0"/>
    <n v="1.2794117647058822"/>
    <n v="1.2794117647058822"/>
    <s v=""/>
  </r>
  <r>
    <n v="89"/>
    <x v="0"/>
    <x v="0"/>
    <n v="40"/>
    <x v="1"/>
    <x v="0"/>
    <x v="0"/>
    <x v="0"/>
    <x v="1"/>
    <s v="Bogotá D.C."/>
    <x v="14"/>
    <x v="0"/>
    <d v="1899-12-30T06:00:00"/>
    <d v="1899-12-30T07:00:00"/>
    <x v="1"/>
    <d v="1899-12-30T16:30:00"/>
    <x v="1"/>
    <d v="1899-12-30T18:00:00"/>
    <x v="4"/>
    <x v="2"/>
    <x v="2"/>
    <x v="1"/>
    <x v="1"/>
    <s v=""/>
    <x v="3"/>
    <x v="2"/>
    <n v="0"/>
    <x v="4"/>
    <x v="2"/>
    <n v="0"/>
    <n v="9.5"/>
    <n v="0"/>
    <n v="0"/>
    <x v="1"/>
    <n v="75.000000000000014"/>
    <n v="95.955882352941188"/>
    <x v="0"/>
    <n v="2.5588235294117645"/>
    <n v="0"/>
    <s v=""/>
    <n v="0"/>
    <x v="1"/>
    <n v="14.914435999999995"/>
    <n v="19.081704882352934"/>
    <x v="2"/>
    <n v="89.146201168701893"/>
    <n v="114.05469855407448"/>
    <n v="10.979677944711536"/>
    <n v="14.047529135145641"/>
    <n v="25.520833333333339"/>
    <n v="32.65165441176471"/>
    <n v="1445500"/>
    <n v="1849389.7058823528"/>
    <n v="3.0114583333333333E-2"/>
    <n v="3.8528952205882351E-2"/>
    <n v="0"/>
    <n v="0"/>
    <n v="1.2794117647058822"/>
    <n v="1.2794117647058822"/>
    <s v=""/>
  </r>
  <r>
    <n v="90"/>
    <x v="0"/>
    <x v="0"/>
    <n v="54"/>
    <x v="4"/>
    <x v="0"/>
    <x v="0"/>
    <x v="1"/>
    <x v="0"/>
    <s v="Bogotá D.C."/>
    <x v="2"/>
    <x v="0"/>
    <d v="1899-12-30T05:30:00"/>
    <d v="1899-12-30T06:00:00"/>
    <x v="2"/>
    <d v="1899-12-30T15:50:00"/>
    <x v="5"/>
    <d v="1899-12-30T16:40:00"/>
    <x v="10"/>
    <x v="0"/>
    <x v="0"/>
    <x v="4"/>
    <x v="2"/>
    <s v=""/>
    <x v="2"/>
    <x v="2"/>
    <n v="1.2794117647058822"/>
    <x v="2"/>
    <x v="2"/>
    <n v="1.2794117647058822"/>
    <n v="9.8333333333333321"/>
    <n v="25"/>
    <n v="31.985294117647058"/>
    <x v="0"/>
    <n v="40"/>
    <n v="51.17647058823529"/>
    <x v="1"/>
    <n v="2.5588235294117645"/>
    <n v="2.5588235294117645"/>
    <n v="6.9166666666666679"/>
    <n v="8.8492647058823533"/>
    <x v="2"/>
    <n v="10.375076500000002"/>
    <n v="13.273994933823531"/>
    <x v="2"/>
    <n v="189.41735045880151"/>
    <n v="242.34278661640778"/>
    <n v="24.325638803542681"/>
    <n v="31.122508469238426"/>
    <n v="13.611111111111109"/>
    <n v="17.414215686274506"/>
    <n v="1176000"/>
    <n v="1504588.2352941176"/>
    <n v="1.5076923076923076E-2"/>
    <n v="1.9289592760180992E-2"/>
    <n v="0"/>
    <n v="0"/>
    <n v="1.2794117647058822"/>
    <n v="1.2794117647058822"/>
    <s v=""/>
  </r>
  <r>
    <n v="91"/>
    <x v="0"/>
    <x v="1"/>
    <n v="50"/>
    <x v="4"/>
    <x v="0"/>
    <x v="0"/>
    <x v="1"/>
    <x v="2"/>
    <s v="Bogotá D.C."/>
    <x v="8"/>
    <x v="0"/>
    <d v="1899-12-30T06:15:00"/>
    <d v="1899-12-30T07:00:00"/>
    <x v="1"/>
    <d v="1899-12-30T16:30:00"/>
    <x v="1"/>
    <d v="1899-12-30T17:30:00"/>
    <x v="4"/>
    <x v="2"/>
    <x v="2"/>
    <x v="1"/>
    <x v="1"/>
    <s v=""/>
    <x v="3"/>
    <x v="2"/>
    <n v="0"/>
    <x v="4"/>
    <x v="2"/>
    <n v="0"/>
    <n v="9.5"/>
    <n v="0"/>
    <n v="0"/>
    <x v="1"/>
    <n v="52.499999999999972"/>
    <n v="67.169117647058783"/>
    <x v="1"/>
    <n v="2.5588235294117645"/>
    <n v="0"/>
    <s v=""/>
    <n v="0"/>
    <x v="1"/>
    <n v="13.197462999999999"/>
    <n v="16.884989426470586"/>
    <x v="2"/>
    <n v="78.883552251959131"/>
    <n v="100.9245447929477"/>
    <n v="9.7156803936298068"/>
    <n v="12.430355797732252"/>
    <n v="17.864583333333325"/>
    <n v="22.856158088235283"/>
    <n v="1445500"/>
    <n v="1849389.7058823528"/>
    <n v="6.0229166666666667E-2"/>
    <n v="7.7057904411764702E-2"/>
    <n v="0"/>
    <n v="0"/>
    <n v="1.2794117647058822"/>
    <n v="1.2794117647058822"/>
    <s v=""/>
  </r>
  <r>
    <n v="92"/>
    <x v="0"/>
    <x v="1"/>
    <n v="49"/>
    <x v="1"/>
    <x v="1"/>
    <x v="0"/>
    <x v="0"/>
    <x v="1"/>
    <s v="Bogotá D.C."/>
    <x v="10"/>
    <x v="0"/>
    <d v="1899-12-30T07:45:00"/>
    <d v="1899-12-30T08:20:00"/>
    <x v="0"/>
    <d v="1899-12-30T18:30:00"/>
    <x v="3"/>
    <d v="1899-12-30T19:30:00"/>
    <x v="1"/>
    <x v="1"/>
    <x v="1"/>
    <x v="1"/>
    <x v="1"/>
    <s v=""/>
    <x v="1"/>
    <x v="1"/>
    <n v="0"/>
    <x v="1"/>
    <x v="1"/>
    <n v="0"/>
    <n v="10.166666666666668"/>
    <n v="0"/>
    <n v="0"/>
    <x v="1"/>
    <n v="47.49999999999995"/>
    <n v="60.772058823529342"/>
    <x v="1"/>
    <n v="2.5588235294117645"/>
    <n v="0"/>
    <s v=""/>
    <n v="0"/>
    <x v="1"/>
    <n v="5.5308449999999993"/>
    <n v="7.0762281617647043"/>
    <x v="1"/>
    <n v="0"/>
    <n v="0"/>
    <n v="0"/>
    <n v="0"/>
    <n v="16.163194444444429"/>
    <n v="20.679381127450959"/>
    <n v="120821.91780821918"/>
    <n v="154580.98307816277"/>
    <n v="2.5171232876712328E-3"/>
    <n v="3.2204371474617239E-3"/>
    <n v="94.999999999999901"/>
    <n v="121.54411764705868"/>
    <n v="0"/>
    <n v="1.2794117647058822"/>
    <s v=""/>
  </r>
  <r>
    <n v="93"/>
    <x v="0"/>
    <x v="1"/>
    <n v="32"/>
    <x v="0"/>
    <x v="0"/>
    <x v="0"/>
    <x v="0"/>
    <x v="1"/>
    <s v="Bogotá D.C."/>
    <x v="1"/>
    <x v="0"/>
    <d v="1899-12-30T06:00:00"/>
    <d v="1899-12-30T07:00:00"/>
    <x v="1"/>
    <d v="1899-12-30T16:00:00"/>
    <x v="1"/>
    <d v="1899-12-30T17:00:00"/>
    <x v="2"/>
    <x v="2"/>
    <x v="2"/>
    <x v="1"/>
    <x v="1"/>
    <s v=""/>
    <x v="2"/>
    <x v="2"/>
    <n v="0"/>
    <x v="2"/>
    <x v="2"/>
    <n v="0"/>
    <n v="8.9999999999999982"/>
    <n v="0"/>
    <n v="0"/>
    <x v="1"/>
    <n v="60.000000000000071"/>
    <n v="76.764705882353027"/>
    <x v="0"/>
    <n v="2.5588235294117645"/>
    <n v="0"/>
    <s v=""/>
    <n v="0"/>
    <x v="1"/>
    <n v="12.212049999999991"/>
    <n v="15.624240441176457"/>
    <x v="2"/>
    <n v="293.38476700724618"/>
    <n v="375.35992249456496"/>
    <n v="36.134689009661813"/>
    <n v="46.231146232949669"/>
    <n v="20.416666666666689"/>
    <n v="26.121323529411793"/>
    <n v="1445500"/>
    <n v="1849389.7058823528"/>
    <n v="3.0114583333333333E-2"/>
    <n v="3.8528952205882351E-2"/>
    <n v="0"/>
    <n v="0"/>
    <n v="1.2794117647058822"/>
    <n v="1.2794117647058822"/>
    <s v=""/>
  </r>
  <r>
    <n v="94"/>
    <x v="0"/>
    <x v="0"/>
    <n v="39"/>
    <x v="0"/>
    <x v="2"/>
    <x v="0"/>
    <x v="2"/>
    <x v="2"/>
    <s v="Bogotá D.C."/>
    <x v="2"/>
    <x v="0"/>
    <d v="1899-12-30T06:00:00"/>
    <d v="1899-12-30T07:00:00"/>
    <x v="1"/>
    <d v="1899-12-30T16:30:00"/>
    <x v="1"/>
    <d v="1899-12-30T18:00:00"/>
    <x v="2"/>
    <x v="2"/>
    <x v="2"/>
    <x v="1"/>
    <x v="1"/>
    <s v=""/>
    <x v="3"/>
    <x v="2"/>
    <n v="1.2794117647058822"/>
    <x v="2"/>
    <x v="2"/>
    <n v="0"/>
    <n v="9.5"/>
    <n v="0"/>
    <n v="0"/>
    <x v="1"/>
    <n v="75.000000000000014"/>
    <n v="95.955882352941188"/>
    <x v="0"/>
    <n v="2.5588235294117645"/>
    <n v="0"/>
    <s v=""/>
    <n v="0"/>
    <x v="1"/>
    <n v="11.012028000000001"/>
    <n v="14.088918176470589"/>
    <x v="2"/>
    <n v="264.55519499652172"/>
    <n v="338.47502889260863"/>
    <n v="32.583899275362327"/>
    <n v="41.68822407289003"/>
    <n v="25.520833333333339"/>
    <n v="32.65165441176471"/>
    <n v="1470000"/>
    <n v="1880735.294117647"/>
    <n v="6.1249999999999999E-2"/>
    <n v="7.8363970588235285E-2"/>
    <n v="0"/>
    <n v="0"/>
    <n v="1.2794117647058822"/>
    <n v="1.2794117647058822"/>
    <s v=""/>
  </r>
  <r>
    <n v="95"/>
    <x v="0"/>
    <x v="0"/>
    <n v="47"/>
    <x v="1"/>
    <x v="2"/>
    <x v="0"/>
    <x v="0"/>
    <x v="1"/>
    <s v="Bogotá D.C."/>
    <x v="2"/>
    <x v="0"/>
    <d v="1899-12-30T06:30:00"/>
    <d v="1899-12-30T08:00:00"/>
    <x v="0"/>
    <d v="1899-12-30T17:30:00"/>
    <x v="0"/>
    <d v="1899-12-30T19:00:00"/>
    <x v="2"/>
    <x v="2"/>
    <x v="2"/>
    <x v="1"/>
    <x v="1"/>
    <s v=""/>
    <x v="2"/>
    <x v="2"/>
    <n v="0"/>
    <x v="2"/>
    <x v="2"/>
    <n v="0"/>
    <n v="9.5"/>
    <n v="0"/>
    <n v="0"/>
    <x v="1"/>
    <n v="90"/>
    <n v="115.14705882352941"/>
    <x v="0"/>
    <n v="2.5588235294117645"/>
    <n v="0"/>
    <s v=""/>
    <n v="0"/>
    <x v="1"/>
    <n v="11.012028000000001"/>
    <n v="14.088918176470589"/>
    <x v="2"/>
    <n v="158.73311699791304"/>
    <n v="203.0850173355652"/>
    <n v="19.550339565217392"/>
    <n v="25.012934443734014"/>
    <n v="30.625"/>
    <n v="39.181985294117645"/>
    <n v="867300"/>
    <n v="1109633.8235294116"/>
    <n v="1.8068750000000001E-2"/>
    <n v="2.3117371323529413E-2"/>
    <n v="0"/>
    <n v="0"/>
    <n v="1.2794117647058822"/>
    <n v="1.2794117647058822"/>
    <s v=""/>
  </r>
  <r>
    <n v="96"/>
    <x v="0"/>
    <x v="0"/>
    <n v="47"/>
    <x v="1"/>
    <x v="0"/>
    <x v="0"/>
    <x v="0"/>
    <x v="1"/>
    <s v="Bogotá D.C."/>
    <x v="15"/>
    <x v="1"/>
    <d v="1899-12-30T06:45:00"/>
    <d v="1899-12-30T07:30:00"/>
    <x v="1"/>
    <d v="1899-12-30T17:00:00"/>
    <x v="0"/>
    <d v="1899-12-30T17:45:00"/>
    <x v="3"/>
    <x v="0"/>
    <x v="3"/>
    <x v="1"/>
    <x v="1"/>
    <s v=""/>
    <x v="0"/>
    <x v="0"/>
    <n v="0"/>
    <x v="3"/>
    <x v="3"/>
    <n v="0"/>
    <n v="9.5"/>
    <n v="0"/>
    <n v="0"/>
    <x v="1"/>
    <n v="45"/>
    <n v="57.573529411764703"/>
    <x v="1"/>
    <n v="2.5588235294117645"/>
    <n v="0"/>
    <s v=""/>
    <n v="0"/>
    <x v="1"/>
    <n v="18.202500000000001"/>
    <n v="23.288492647058824"/>
    <x v="0"/>
    <n v="3235.5975224999997"/>
    <n v="4139.6615361397053"/>
    <n v="424.72499999999997"/>
    <n v="543.39816176470583"/>
    <n v="15.3125"/>
    <n v="19.590992647058822"/>
    <n v="2975799.086757991"/>
    <n v="3807272.360999194"/>
    <n v="6.1995814307458146E-2"/>
    <n v="7.9318174187483215E-2"/>
    <n v="0"/>
    <n v="0"/>
    <n v="1.2794117647058822"/>
    <n v="1.2794117647058822"/>
    <s v=""/>
  </r>
  <r>
    <n v="97"/>
    <x v="0"/>
    <x v="1"/>
    <n v="48"/>
    <x v="1"/>
    <x v="0"/>
    <x v="0"/>
    <x v="1"/>
    <x v="0"/>
    <s v="Bogotá D.C."/>
    <x v="8"/>
    <x v="0"/>
    <d v="1899-12-30T06:45:00"/>
    <d v="1899-12-30T07:30:00"/>
    <x v="1"/>
    <d v="1899-12-30T17:00:00"/>
    <x v="0"/>
    <d v="1899-12-30T18:00:00"/>
    <x v="4"/>
    <x v="2"/>
    <x v="2"/>
    <x v="1"/>
    <x v="1"/>
    <s v=""/>
    <x v="3"/>
    <x v="2"/>
    <n v="0"/>
    <x v="4"/>
    <x v="2"/>
    <n v="0"/>
    <n v="9.5"/>
    <n v="0"/>
    <n v="0"/>
    <x v="1"/>
    <n v="52.499999999999972"/>
    <n v="67.169117647058783"/>
    <x v="1"/>
    <n v="2.5588235294117645"/>
    <n v="0"/>
    <s v=""/>
    <n v="0"/>
    <x v="1"/>
    <n v="13.197462999999999"/>
    <n v="16.884989426470586"/>
    <x v="2"/>
    <n v="78.883552251959131"/>
    <n v="100.9245447929477"/>
    <n v="9.7156803936298068"/>
    <n v="12.430355797732252"/>
    <n v="17.864583333333325"/>
    <n v="22.856158088235283"/>
    <n v="1445500"/>
    <n v="1849389.7058823528"/>
    <n v="1.8532051282051282E-2"/>
    <n v="2.3710124434389138E-2"/>
    <n v="0"/>
    <n v="0"/>
    <n v="1.2794117647058822"/>
    <n v="1.2794117647058822"/>
    <s v=""/>
  </r>
  <r>
    <n v="98"/>
    <x v="0"/>
    <x v="1"/>
    <n v="45"/>
    <x v="1"/>
    <x v="0"/>
    <x v="0"/>
    <x v="1"/>
    <x v="1"/>
    <s v="Bogotá D.C."/>
    <x v="10"/>
    <x v="0"/>
    <d v="1899-12-30T08:00:00"/>
    <d v="1899-12-30T08:30:00"/>
    <x v="0"/>
    <d v="1899-12-30T18:00:00"/>
    <x v="3"/>
    <d v="1899-12-30T18:40:00"/>
    <x v="3"/>
    <x v="0"/>
    <x v="3"/>
    <x v="1"/>
    <x v="1"/>
    <s v=""/>
    <x v="0"/>
    <x v="0"/>
    <n v="0"/>
    <x v="3"/>
    <x v="3"/>
    <n v="0"/>
    <n v="9.5"/>
    <n v="0"/>
    <n v="0"/>
    <x v="1"/>
    <n v="35.000000000000036"/>
    <n v="44.779411764705927"/>
    <x v="1"/>
    <n v="2.5588235294117645"/>
    <n v="0"/>
    <s v=""/>
    <n v="0"/>
    <x v="1"/>
    <n v="5.5308449999999993"/>
    <n v="7.0762281617647043"/>
    <x v="1"/>
    <n v="589.88342412299994"/>
    <n v="754.70379262795575"/>
    <n v="77.431829999999977"/>
    <n v="99.067194264705847"/>
    <n v="11.909722222222234"/>
    <n v="15.237438725490209"/>
    <n v="5460479.4520547939"/>
    <n v="6986201.6518936325"/>
    <n v="0.11375998858447488"/>
    <n v="0.14554586774778402"/>
    <n v="0"/>
    <n v="0"/>
    <n v="1.2794117647058822"/>
    <n v="1.2794117647058822"/>
    <s v=""/>
  </r>
  <r>
    <n v="99"/>
    <x v="0"/>
    <x v="0"/>
    <n v="30"/>
    <x v="0"/>
    <x v="0"/>
    <x v="0"/>
    <x v="0"/>
    <x v="2"/>
    <s v="Bogotá D.C."/>
    <x v="10"/>
    <x v="0"/>
    <d v="1899-12-30T06:40:00"/>
    <d v="1899-12-30T07:00:00"/>
    <x v="1"/>
    <d v="1899-12-30T16:45:00"/>
    <x v="1"/>
    <d v="1899-12-30T17:15:00"/>
    <x v="10"/>
    <x v="0"/>
    <x v="0"/>
    <x v="1"/>
    <x v="1"/>
    <s v=""/>
    <x v="0"/>
    <x v="0"/>
    <n v="1.2794117647058822"/>
    <x v="10"/>
    <x v="0"/>
    <n v="0"/>
    <n v="9.7499999999999982"/>
    <n v="0"/>
    <n v="0"/>
    <x v="1"/>
    <n v="25.000000000000028"/>
    <n v="31.985294117647094"/>
    <x v="2"/>
    <n v="2.5588235294117645"/>
    <n v="0"/>
    <s v=""/>
    <n v="0"/>
    <x v="1"/>
    <n v="5.5308449999999993"/>
    <n v="7.0762281617647043"/>
    <x v="1"/>
    <n v="491.56952010249989"/>
    <n v="628.91982718996303"/>
    <n v="64.526524999999992"/>
    <n v="82.555995220588215"/>
    <n v="8.5069444444444535"/>
    <n v="10.88388480392158"/>
    <n v="2940000"/>
    <n v="3761470.588235294"/>
    <n v="0.1225"/>
    <n v="0.15672794117647057"/>
    <n v="0"/>
    <n v="0"/>
    <n v="1.2794117647058822"/>
    <n v="1.2794117647058822"/>
    <s v=""/>
  </r>
  <r>
    <n v="100"/>
    <x v="0"/>
    <x v="0"/>
    <n v="30"/>
    <x v="0"/>
    <x v="0"/>
    <x v="0"/>
    <x v="0"/>
    <x v="1"/>
    <s v="Bogotá D.C."/>
    <x v="1"/>
    <x v="0"/>
    <d v="1899-12-30T06:00:00"/>
    <d v="1899-12-30T07:00:00"/>
    <x v="1"/>
    <d v="1899-12-30T16:30:00"/>
    <x v="1"/>
    <d v="1899-12-30T17:30:00"/>
    <x v="4"/>
    <x v="2"/>
    <x v="2"/>
    <x v="1"/>
    <x v="1"/>
    <s v=""/>
    <x v="2"/>
    <x v="2"/>
    <n v="1.2794117647058822"/>
    <x v="4"/>
    <x v="2"/>
    <n v="0"/>
    <n v="9.5"/>
    <n v="0"/>
    <n v="0"/>
    <x v="1"/>
    <n v="59.999999999999986"/>
    <n v="76.764705882352914"/>
    <x v="1"/>
    <n v="2.5588235294117645"/>
    <n v="0"/>
    <s v=""/>
    <n v="0"/>
    <x v="1"/>
    <n v="12.212049999999991"/>
    <n v="15.624240441176457"/>
    <x v="2"/>
    <n v="72.993565829927832"/>
    <n v="93.388826870642959"/>
    <n v="8.9902411358173016"/>
    <n v="11.50222027670743"/>
    <n v="20.416666666666661"/>
    <n v="26.121323529411754"/>
    <n v="4397750"/>
    <n v="5626533.0882352935"/>
    <n v="9.1619791666666672E-2"/>
    <n v="0.1172194393382353"/>
    <n v="0"/>
    <n v="0"/>
    <n v="1.2794117647058822"/>
    <n v="1.2794117647058822"/>
    <s v=""/>
  </r>
  <r>
    <n v="101"/>
    <x v="0"/>
    <x v="1"/>
    <n v="54"/>
    <x v="4"/>
    <x v="0"/>
    <x v="0"/>
    <x v="2"/>
    <x v="1"/>
    <s v="Chía"/>
    <x v="0"/>
    <x v="0"/>
    <d v="1899-12-30T05:00:00"/>
    <d v="1899-12-30T06:20:00"/>
    <x v="2"/>
    <d v="1899-12-30T16:15:00"/>
    <x v="1"/>
    <d v="1899-12-30T18:30:00"/>
    <x v="3"/>
    <x v="4"/>
    <x v="3"/>
    <x v="1"/>
    <x v="1"/>
    <s v=""/>
    <x v="0"/>
    <x v="0"/>
    <n v="0"/>
    <x v="3"/>
    <x v="3"/>
    <n v="0"/>
    <n v="9.9166666666666679"/>
    <n v="0"/>
    <n v="0"/>
    <x v="1"/>
    <n v="107.5"/>
    <n v="137.53676470588235"/>
    <x v="0"/>
    <n v="2.5588235294117645"/>
    <n v="0"/>
    <s v=""/>
    <n v="0"/>
    <x v="1"/>
    <n v="21.934105000000002"/>
    <n v="28.062751985294117"/>
    <x v="0"/>
    <n v="0"/>
    <n v="0"/>
    <n v="0"/>
    <n v="0"/>
    <n v="36.579861111111114"/>
    <n v="46.800704656862749"/>
    <n v="2293602.7397260275"/>
    <n v="2934462.3287671232"/>
    <n v="4.7783390410958908E-2"/>
    <n v="6.1134631849315071E-2"/>
    <n v="0"/>
    <n v="0"/>
    <n v="1.2794117647058822"/>
    <n v="1.2794117647058822"/>
    <s v=""/>
  </r>
  <r>
    <n v="102"/>
    <x v="0"/>
    <x v="1"/>
    <n v="60"/>
    <x v="2"/>
    <x v="1"/>
    <x v="0"/>
    <x v="1"/>
    <x v="3"/>
    <s v="Bogotá D.C."/>
    <x v="5"/>
    <x v="0"/>
    <d v="1899-12-30T06:40:00"/>
    <d v="1899-12-30T07:00:00"/>
    <x v="1"/>
    <d v="1899-12-30T16:30:00"/>
    <x v="1"/>
    <d v="1899-12-30T16:50:00"/>
    <x v="6"/>
    <x v="2"/>
    <x v="4"/>
    <x v="1"/>
    <x v="1"/>
    <s v=""/>
    <x v="5"/>
    <x v="3"/>
    <n v="0"/>
    <x v="6"/>
    <x v="4"/>
    <n v="0"/>
    <n v="9.5"/>
    <n v="0"/>
    <n v="0"/>
    <x v="1"/>
    <n v="19.999999999999968"/>
    <n v="25.588235294117602"/>
    <x v="2"/>
    <n v="2.5588235294117645"/>
    <n v="0"/>
    <s v=""/>
    <n v="0"/>
    <x v="1"/>
    <n v="1.1333333333333315"/>
    <n v="1.4499999999999975"/>
    <x v="3"/>
    <n v="0"/>
    <n v="0"/>
    <n v="0"/>
    <n v="0"/>
    <n v="6.8055555555555456"/>
    <n v="8.7071078431372406"/>
    <n v="0"/>
    <n v="0"/>
    <n v="0"/>
    <n v="0"/>
    <n v="39.999999999999936"/>
    <n v="51.176470588235205"/>
    <n v="0"/>
    <n v="1.2794117647058822"/>
    <s v=""/>
  </r>
  <r>
    <n v="103"/>
    <x v="0"/>
    <x v="0"/>
    <n v="48"/>
    <x v="1"/>
    <x v="0"/>
    <x v="0"/>
    <x v="2"/>
    <x v="0"/>
    <s v="Bogotá D.C."/>
    <x v="1"/>
    <x v="0"/>
    <d v="1899-12-30T05:50:00"/>
    <d v="1899-12-30T07:00:00"/>
    <x v="1"/>
    <d v="1899-12-30T16:30:00"/>
    <x v="1"/>
    <d v="1899-12-30T18:10:00"/>
    <x v="2"/>
    <x v="2"/>
    <x v="2"/>
    <x v="5"/>
    <x v="2"/>
    <s v=""/>
    <x v="2"/>
    <x v="2"/>
    <n v="0"/>
    <x v="2"/>
    <x v="2"/>
    <n v="0"/>
    <n v="9.5"/>
    <n v="10"/>
    <n v="12.794117647058822"/>
    <x v="3"/>
    <n v="85"/>
    <n v="108.74999999999999"/>
    <x v="0"/>
    <n v="2.5588235294117645"/>
    <n v="2.5588235294117645"/>
    <n v="3"/>
    <n v="3.8382352941176467"/>
    <x v="3"/>
    <n v="12.212049999999991"/>
    <n v="15.624240441176457"/>
    <x v="2"/>
    <n v="174.7820712369564"/>
    <n v="223.6182382002236"/>
    <n v="21.86722644927535"/>
    <n v="27.97718678069052"/>
    <n v="28.923611111111114"/>
    <n v="37.005208333333336"/>
    <n v="1617000"/>
    <n v="2068808.8235294116"/>
    <n v="2.073076923076923E-2"/>
    <n v="2.6523190045248866E-2"/>
    <n v="0"/>
    <n v="0"/>
    <n v="1.2794117647058822"/>
    <n v="1.2794117647058822"/>
    <s v=""/>
  </r>
  <r>
    <n v="104"/>
    <x v="0"/>
    <x v="1"/>
    <n v="43"/>
    <x v="1"/>
    <x v="0"/>
    <x v="0"/>
    <x v="1"/>
    <x v="0"/>
    <s v="Bogotá D.C."/>
    <x v="3"/>
    <x v="0"/>
    <d v="1899-12-30T07:00:00"/>
    <d v="1899-12-30T08:00:00"/>
    <x v="0"/>
    <d v="1899-12-30T17:30:00"/>
    <x v="0"/>
    <d v="1899-12-30T18:00:00"/>
    <x v="3"/>
    <x v="0"/>
    <x v="3"/>
    <x v="1"/>
    <x v="1"/>
    <s v=""/>
    <x v="0"/>
    <x v="0"/>
    <n v="0"/>
    <x v="3"/>
    <x v="3"/>
    <n v="0"/>
    <n v="9.5"/>
    <n v="0"/>
    <n v="0"/>
    <x v="1"/>
    <n v="45"/>
    <n v="57.573529411764703"/>
    <x v="1"/>
    <n v="2.5588235294117645"/>
    <n v="0"/>
    <s v=""/>
    <n v="0"/>
    <x v="1"/>
    <n v="7.890428"/>
    <n v="10.095106411764705"/>
    <x v="1"/>
    <n v="1402.5682894253332"/>
    <n v="1794.4623702941763"/>
    <n v="184.10998666666669"/>
    <n v="235.55248294117646"/>
    <n v="15.3125"/>
    <n v="19.590992647058822"/>
    <n v="6732465.7534246584"/>
    <n v="8613595.8904109597"/>
    <n v="8.6313663505444338E-2"/>
    <n v="0.11043071654373025"/>
    <n v="0"/>
    <n v="0"/>
    <n v="1.2794117647058822"/>
    <n v="1.2794117647058822"/>
    <s v=""/>
  </r>
  <r>
    <n v="105"/>
    <x v="0"/>
    <x v="0"/>
    <n v="56"/>
    <x v="4"/>
    <x v="0"/>
    <x v="0"/>
    <x v="0"/>
    <x v="2"/>
    <s v="Bogotá D.C."/>
    <x v="17"/>
    <x v="0"/>
    <d v="1899-12-30T05:20:00"/>
    <d v="1899-12-30T06:50:00"/>
    <x v="2"/>
    <d v="1899-12-30T16:30:00"/>
    <x v="1"/>
    <d v="1899-12-30T18:30:00"/>
    <x v="2"/>
    <x v="2"/>
    <x v="2"/>
    <x v="6"/>
    <x v="2"/>
    <s v=""/>
    <x v="3"/>
    <x v="2"/>
    <n v="1.2794117647058822"/>
    <x v="4"/>
    <x v="2"/>
    <n v="1.2794117647058822"/>
    <n v="9.6666666666666679"/>
    <n v="15"/>
    <n v="19.191176470588232"/>
    <x v="0"/>
    <n v="105.00000000000003"/>
    <n v="134.33823529411768"/>
    <x v="0"/>
    <n v="2.5588235294117645"/>
    <n v="2.5588235294117645"/>
    <n v="6.8350000000000009"/>
    <n v="8.7447794117647071"/>
    <x v="2"/>
    <n v="9.5687060000000059"/>
    <n v="12.24231502941177"/>
    <x v="1"/>
    <n v="106.52910202004333"/>
    <n v="136.2945864079966"/>
    <n v="13.120640213326848"/>
    <n v="16.786701449403466"/>
    <n v="35.729166666666679"/>
    <n v="45.712316176470601"/>
    <n v="2131500"/>
    <n v="2727066.176470588"/>
    <n v="8.8812500000000003E-2"/>
    <n v="0.11362775735294117"/>
    <n v="0"/>
    <n v="0"/>
    <n v="1.2794117647058822"/>
    <n v="1.2794117647058822"/>
    <s v=""/>
  </r>
  <r>
    <n v="106"/>
    <x v="0"/>
    <x v="1"/>
    <n v="42"/>
    <x v="1"/>
    <x v="0"/>
    <x v="0"/>
    <x v="0"/>
    <x v="1"/>
    <s v="Bogotá D.C."/>
    <x v="5"/>
    <x v="0"/>
    <d v="1899-12-30T06:20:00"/>
    <d v="1899-12-30T07:00:00"/>
    <x v="1"/>
    <d v="1899-12-30T17:00:00"/>
    <x v="0"/>
    <d v="1899-12-30T17:40:00"/>
    <x v="6"/>
    <x v="2"/>
    <x v="4"/>
    <x v="1"/>
    <x v="1"/>
    <s v=""/>
    <x v="5"/>
    <x v="3"/>
    <n v="0"/>
    <x v="6"/>
    <x v="4"/>
    <n v="0"/>
    <n v="10"/>
    <n v="0"/>
    <n v="0"/>
    <x v="1"/>
    <n v="40.000000000000014"/>
    <n v="51.176470588235311"/>
    <x v="1"/>
    <n v="2.5588235294117645"/>
    <n v="0"/>
    <s v=""/>
    <n v="0"/>
    <x v="1"/>
    <n v="2.2666666666666675"/>
    <n v="2.9000000000000008"/>
    <x v="3"/>
    <n v="0"/>
    <n v="0"/>
    <n v="0"/>
    <n v="0"/>
    <n v="13.611111111111114"/>
    <n v="17.414215686274513"/>
    <n v="0"/>
    <n v="0"/>
    <n v="0"/>
    <n v="0"/>
    <n v="80.000000000000028"/>
    <n v="102.35294117647062"/>
    <n v="0"/>
    <n v="1.2794117647058822"/>
    <s v=""/>
  </r>
  <r>
    <n v="107"/>
    <x v="0"/>
    <x v="1"/>
    <n v="60"/>
    <x v="2"/>
    <x v="0"/>
    <x v="0"/>
    <x v="0"/>
    <x v="2"/>
    <s v="Bogotá D.C."/>
    <x v="5"/>
    <x v="0"/>
    <d v="1899-12-30T06:00:00"/>
    <d v="1899-12-30T06:50:00"/>
    <x v="2"/>
    <d v="1899-12-30T16:30:00"/>
    <x v="1"/>
    <d v="1899-12-30T17:45:00"/>
    <x v="2"/>
    <x v="2"/>
    <x v="2"/>
    <x v="1"/>
    <x v="1"/>
    <s v=""/>
    <x v="2"/>
    <x v="2"/>
    <n v="0"/>
    <x v="2"/>
    <x v="2"/>
    <n v="0"/>
    <n v="9.6666666666666679"/>
    <n v="0"/>
    <n v="0"/>
    <x v="1"/>
    <n v="62.500000000000021"/>
    <n v="79.963235294117666"/>
    <x v="0"/>
    <n v="2.5588235294117645"/>
    <n v="0"/>
    <s v=""/>
    <n v="0"/>
    <x v="1"/>
    <n v="14.116666666666667"/>
    <n v="18.061029411764704"/>
    <x v="2"/>
    <n v="339.14166425120771"/>
    <n v="433.90183514492747"/>
    <n v="41.770330112721417"/>
    <n v="53.441451761864165"/>
    <n v="21.267361111111118"/>
    <n v="27.209712009803926"/>
    <n v="1445500"/>
    <n v="1849389.7058823528"/>
    <n v="6.0229166666666667E-2"/>
    <n v="7.7057904411764702E-2"/>
    <n v="0"/>
    <n v="0"/>
    <n v="1.2794117647058822"/>
    <n v="1.2794117647058822"/>
    <s v=""/>
  </r>
  <r>
    <n v="108"/>
    <x v="0"/>
    <x v="1"/>
    <n v="40"/>
    <x v="1"/>
    <x v="0"/>
    <x v="0"/>
    <x v="0"/>
    <x v="1"/>
    <s v="Bogotá D.C."/>
    <x v="1"/>
    <x v="0"/>
    <d v="1899-12-30T06:30:00"/>
    <d v="1899-12-30T07:30:00"/>
    <x v="1"/>
    <d v="1899-12-30T17:00:00"/>
    <x v="0"/>
    <d v="1899-12-30T18:15:00"/>
    <x v="2"/>
    <x v="2"/>
    <x v="2"/>
    <x v="0"/>
    <x v="0"/>
    <s v=""/>
    <x v="7"/>
    <x v="2"/>
    <n v="1.2794117647058822"/>
    <x v="11"/>
    <x v="1"/>
    <n v="1.2794117647058822"/>
    <n v="9.5"/>
    <n v="15"/>
    <n v="19.191176470588232"/>
    <x v="0"/>
    <n v="67.499999999999957"/>
    <n v="86.360294117647001"/>
    <x v="0"/>
    <n v="2.5588235294117645"/>
    <n v="2.5588235294117645"/>
    <n v="0.85"/>
    <n v="1.0874999999999999"/>
    <x v="5"/>
    <n v="12.212049999999991"/>
    <n v="15.624240441176457"/>
    <x v="2"/>
    <n v="109.18567781739122"/>
    <n v="139.6934407369564"/>
    <n v="13.447836956521728"/>
    <n v="17.205320812020446"/>
    <n v="22.968749999999986"/>
    <n v="29.386488970588214"/>
    <n v="578200"/>
    <n v="739755.88235294109"/>
    <n v="1.2045833333333334E-2"/>
    <n v="1.541158088235294E-2"/>
    <n v="30"/>
    <n v="38.382352941176464"/>
    <n v="0"/>
    <n v="1.2794117647058822"/>
    <s v=""/>
  </r>
  <r>
    <n v="109"/>
    <x v="0"/>
    <x v="1"/>
    <n v="42"/>
    <x v="1"/>
    <x v="0"/>
    <x v="0"/>
    <x v="0"/>
    <x v="1"/>
    <s v="Bogotá D.C."/>
    <x v="2"/>
    <x v="0"/>
    <d v="1899-12-30T06:00:00"/>
    <d v="1899-12-30T07:00:00"/>
    <x v="1"/>
    <d v="1899-12-30T17:00:00"/>
    <x v="0"/>
    <d v="1899-12-30T18:00:00"/>
    <x v="5"/>
    <x v="0"/>
    <x v="3"/>
    <x v="1"/>
    <x v="1"/>
    <s v=""/>
    <x v="4"/>
    <x v="0"/>
    <n v="0"/>
    <x v="5"/>
    <x v="3"/>
    <n v="0"/>
    <n v="10"/>
    <n v="0"/>
    <n v="0"/>
    <x v="1"/>
    <n v="59.999999999999986"/>
    <n v="76.764705882352914"/>
    <x v="1"/>
    <n v="2.5588235294117645"/>
    <n v="0"/>
    <s v=""/>
    <n v="0"/>
    <x v="1"/>
    <n v="11.012028000000001"/>
    <n v="14.088918176470589"/>
    <x v="2"/>
    <n v="421.60469690596932"/>
    <n v="539.40600927675484"/>
    <n v="55.34249969230769"/>
    <n v="70.805845194570125"/>
    <n v="20.416666666666661"/>
    <n v="26.121323529411754"/>
    <n v="867232.87671232864"/>
    <n v="1109547.9452054792"/>
    <n v="1.8067351598173513E-2"/>
    <n v="2.3115582191780816E-2"/>
    <n v="0"/>
    <n v="0"/>
    <n v="1.2794117647058822"/>
    <n v="1.2794117647058822"/>
    <s v=""/>
  </r>
  <r>
    <n v="110"/>
    <x v="0"/>
    <x v="0"/>
    <n v="43"/>
    <x v="1"/>
    <x v="0"/>
    <x v="0"/>
    <x v="2"/>
    <x v="2"/>
    <s v="Bogotá D.C."/>
    <x v="6"/>
    <x v="1"/>
    <d v="1899-12-30T05:00:00"/>
    <d v="1899-12-30T07:10:00"/>
    <x v="1"/>
    <d v="1899-12-30T16:30:00"/>
    <x v="1"/>
    <d v="1899-12-30T18:25:00"/>
    <x v="2"/>
    <x v="2"/>
    <x v="2"/>
    <x v="0"/>
    <x v="0"/>
    <s v=""/>
    <x v="3"/>
    <x v="2"/>
    <n v="1.2794117647058822"/>
    <x v="2"/>
    <x v="2"/>
    <n v="0"/>
    <n v="9.3333333333333339"/>
    <n v="10"/>
    <n v="12.794117647058822"/>
    <x v="3"/>
    <n v="122.50000000000003"/>
    <n v="156.72794117647061"/>
    <x v="3"/>
    <n v="2.5588235294117645"/>
    <n v="2.5588235294117645"/>
    <n v="0.56666666666666665"/>
    <n v="0.72499999999999987"/>
    <x v="5"/>
    <n v="12.260146000000006"/>
    <n v="15.68577502941177"/>
    <x v="2"/>
    <n v="280.92652009400973"/>
    <n v="359.42069482615949"/>
    <n v="34.600270974235123"/>
    <n v="44.267993746447871"/>
    <n v="41.684027777777786"/>
    <n v="53.331035539215691"/>
    <n v="1421000"/>
    <n v="1818044.1176470586"/>
    <n v="5.9208333333333335E-2"/>
    <n v="7.5751838235294119E-2"/>
    <n v="20"/>
    <n v="25.588235294117645"/>
    <n v="1.2794117647058822"/>
    <n v="1.2794117647058822"/>
    <s v=""/>
  </r>
  <r>
    <n v="111"/>
    <x v="0"/>
    <x v="0"/>
    <n v="37"/>
    <x v="0"/>
    <x v="0"/>
    <x v="0"/>
    <x v="1"/>
    <x v="0"/>
    <s v="Bogotá D.C."/>
    <x v="1"/>
    <x v="0"/>
    <d v="1899-12-30T06:30:00"/>
    <d v="1899-12-30T07:00:00"/>
    <x v="1"/>
    <d v="1899-12-30T16:30:00"/>
    <x v="1"/>
    <d v="1899-12-30T17:10:00"/>
    <x v="3"/>
    <x v="0"/>
    <x v="3"/>
    <x v="1"/>
    <x v="1"/>
    <s v=""/>
    <x v="2"/>
    <x v="2"/>
    <n v="1.2794117647058822"/>
    <x v="3"/>
    <x v="3"/>
    <n v="0"/>
    <n v="9.5"/>
    <n v="0"/>
    <n v="0"/>
    <x v="1"/>
    <n v="35.000000000000036"/>
    <n v="44.779411764705927"/>
    <x v="1"/>
    <n v="2.5588235294117645"/>
    <n v="0"/>
    <s v=""/>
    <n v="0"/>
    <x v="1"/>
    <n v="12.173525000000005"/>
    <n v="15.574951102941181"/>
    <x v="2"/>
    <n v="865.56522082333368"/>
    <n v="1107.4143266416179"/>
    <n v="113.6195666666667"/>
    <n v="145.36621029411768"/>
    <n v="11.909722222222234"/>
    <n v="15.237438725490209"/>
    <n v="2289351.5981735159"/>
    <n v="2929023.3682514098"/>
    <n v="2.9350661515045076E-2"/>
    <n v="3.7551581644248842E-2"/>
    <n v="0"/>
    <n v="0"/>
    <n v="1.2794117647058822"/>
    <n v="1.2794117647058822"/>
    <s v=""/>
  </r>
  <r>
    <n v="112"/>
    <x v="0"/>
    <x v="1"/>
    <n v="56"/>
    <x v="4"/>
    <x v="2"/>
    <x v="0"/>
    <x v="0"/>
    <x v="2"/>
    <s v="Bogotá D.C."/>
    <x v="11"/>
    <x v="1"/>
    <d v="1899-12-30T04:45:00"/>
    <d v="1899-12-30T05:45:00"/>
    <x v="3"/>
    <d v="1899-12-30T14:00:00"/>
    <x v="2"/>
    <d v="1899-12-30T15:00:00"/>
    <x v="5"/>
    <x v="0"/>
    <x v="3"/>
    <x v="1"/>
    <x v="1"/>
    <s v=""/>
    <x v="4"/>
    <x v="0"/>
    <n v="0"/>
    <x v="5"/>
    <x v="3"/>
    <n v="0"/>
    <n v="8.25"/>
    <n v="0"/>
    <n v="0"/>
    <x v="1"/>
    <n v="59.999999999999986"/>
    <n v="76.764705882352914"/>
    <x v="1"/>
    <n v="2.5588235294117645"/>
    <n v="0"/>
    <s v=""/>
    <n v="0"/>
    <x v="1"/>
    <n v="11.894305000000003"/>
    <n v="15.217713750000001"/>
    <x v="2"/>
    <n v="1593.8419327041797"/>
    <n v="2039.1801197832885"/>
    <n v="209.21777512820515"/>
    <n v="267.67568288461541"/>
    <n v="20.416666666666661"/>
    <n v="26.121323529411754"/>
    <n v="2111251.1415525116"/>
    <n v="2701159.5487510073"/>
    <n v="8.7968797564687978E-2"/>
    <n v="0.11254831453129197"/>
    <n v="0"/>
    <n v="0"/>
    <n v="1.2794117647058822"/>
    <n v="1.2794117647058822"/>
    <s v=""/>
  </r>
  <r>
    <n v="113"/>
    <x v="0"/>
    <x v="1"/>
    <n v="40"/>
    <x v="1"/>
    <x v="1"/>
    <x v="0"/>
    <x v="0"/>
    <x v="0"/>
    <s v="Bogotá D.C."/>
    <x v="1"/>
    <x v="0"/>
    <d v="1899-12-30T08:00:00"/>
    <d v="1899-12-30T08:30:00"/>
    <x v="0"/>
    <d v="1899-12-30T18:00:00"/>
    <x v="3"/>
    <d v="1899-12-30T18:30:00"/>
    <x v="1"/>
    <x v="1"/>
    <x v="1"/>
    <x v="7"/>
    <x v="3"/>
    <s v="Gasolina"/>
    <x v="1"/>
    <x v="1"/>
    <n v="0"/>
    <x v="1"/>
    <x v="1"/>
    <n v="0"/>
    <n v="9.5"/>
    <n v="22.5"/>
    <n v="28.786764705882351"/>
    <x v="0"/>
    <n v="30.000000000000053"/>
    <n v="38.382352941176535"/>
    <x v="1"/>
    <n v="2.5588235294117645"/>
    <n v="2.5588235294117645"/>
    <n v="9.1012500000000003"/>
    <n v="11.644246323529412"/>
    <x v="2"/>
    <n v="10.976250000000014"/>
    <n v="14.043143382352959"/>
    <x v="2"/>
    <n v="485.33962837499996"/>
    <n v="620.94923042095581"/>
    <n v="63.708750000000002"/>
    <n v="81.509724264705881"/>
    <n v="10.208333333333352"/>
    <n v="13.060661764705905"/>
    <n v="6081369.8630136987"/>
    <n v="7780576.1482675252"/>
    <n v="7.7966280295047416E-2"/>
    <n v="9.9750976259840071E-2"/>
    <n v="15.000000000000107"/>
    <n v="19.191176470588371"/>
    <n v="1.2794117647058822"/>
    <n v="1.2794117647058822"/>
    <s v=""/>
  </r>
  <r>
    <n v="114"/>
    <x v="0"/>
    <x v="0"/>
    <n v="30"/>
    <x v="0"/>
    <x v="0"/>
    <x v="0"/>
    <x v="0"/>
    <x v="1"/>
    <s v="Bogotá D.C."/>
    <x v="5"/>
    <x v="0"/>
    <d v="1899-12-30T06:40:00"/>
    <d v="1899-12-30T07:00:00"/>
    <x v="1"/>
    <d v="1899-12-30T16:30:00"/>
    <x v="1"/>
    <d v="1899-12-30T16:50:00"/>
    <x v="1"/>
    <x v="1"/>
    <x v="1"/>
    <x v="1"/>
    <x v="1"/>
    <s v=""/>
    <x v="1"/>
    <x v="1"/>
    <n v="0"/>
    <x v="1"/>
    <x v="1"/>
    <n v="0"/>
    <n v="9.5"/>
    <n v="0"/>
    <n v="0"/>
    <x v="1"/>
    <n v="19.999999999999968"/>
    <n v="25.588235294117602"/>
    <x v="2"/>
    <n v="2.5588235294117645"/>
    <n v="0"/>
    <s v=""/>
    <n v="0"/>
    <x v="1"/>
    <n v="4.999999999999992"/>
    <n v="6.3970588235294006"/>
    <x v="4"/>
    <n v="0"/>
    <n v="0"/>
    <n v="0"/>
    <n v="0"/>
    <n v="6.8055555555555456"/>
    <n v="8.7071078431372406"/>
    <n v="32219.178082191778"/>
    <n v="41221.595487510065"/>
    <n v="6.7123287671232872E-4"/>
    <n v="8.5878323932312643E-4"/>
    <n v="39.999999999999936"/>
    <n v="51.176470588235205"/>
    <n v="0"/>
    <n v="1.2794117647058822"/>
    <s v=""/>
  </r>
  <r>
    <n v="115"/>
    <x v="0"/>
    <x v="0"/>
    <n v="37"/>
    <x v="0"/>
    <x v="1"/>
    <x v="0"/>
    <x v="0"/>
    <x v="2"/>
    <s v="Bogotá D.C."/>
    <x v="14"/>
    <x v="0"/>
    <d v="1899-12-30T05:50:00"/>
    <d v="1899-12-30T07:00:00"/>
    <x v="1"/>
    <d v="1899-12-30T16:30:00"/>
    <x v="1"/>
    <d v="1899-12-30T18:00:00"/>
    <x v="4"/>
    <x v="2"/>
    <x v="2"/>
    <x v="3"/>
    <x v="2"/>
    <s v=""/>
    <x v="3"/>
    <x v="2"/>
    <n v="0"/>
    <x v="4"/>
    <x v="2"/>
    <n v="0"/>
    <n v="9.5"/>
    <n v="7.5"/>
    <n v="9.595588235294116"/>
    <x v="3"/>
    <n v="80.000000000000014"/>
    <n v="102.35294117647059"/>
    <x v="0"/>
    <n v="2.5588235294117645"/>
    <n v="2.5588235294117645"/>
    <n v="2.0362499999999999"/>
    <n v="2.6052022058823527"/>
    <x v="0"/>
    <n v="14.914435999999995"/>
    <n v="19.081704882352934"/>
    <x v="2"/>
    <n v="92.318043675531015"/>
    <n v="118.11279117310585"/>
    <n v="11.370337431708913"/>
    <n v="14.54734347880405"/>
    <n v="27.222222222222225"/>
    <n v="34.828431372549019"/>
    <n v="1445500"/>
    <n v="1849389.7058823528"/>
    <n v="6.0229166666666667E-2"/>
    <n v="7.7057904411764702E-2"/>
    <n v="15"/>
    <n v="19.191176470588232"/>
    <n v="1.2794117647058822"/>
    <n v="1.2794117647058822"/>
    <s v=""/>
  </r>
  <r>
    <n v="116"/>
    <x v="0"/>
    <x v="1"/>
    <n v="43"/>
    <x v="1"/>
    <x v="0"/>
    <x v="0"/>
    <x v="0"/>
    <x v="0"/>
    <s v="Bogotá D.C."/>
    <x v="5"/>
    <x v="0"/>
    <d v="1899-12-30T06:30:00"/>
    <d v="1899-12-30T07:00:00"/>
    <x v="1"/>
    <d v="1899-12-30T16:30:00"/>
    <x v="1"/>
    <d v="1899-12-30T17:15:00"/>
    <x v="5"/>
    <x v="0"/>
    <x v="3"/>
    <x v="1"/>
    <x v="1"/>
    <s v=""/>
    <x v="4"/>
    <x v="0"/>
    <n v="0"/>
    <x v="5"/>
    <x v="3"/>
    <n v="0"/>
    <n v="9.5"/>
    <n v="0"/>
    <n v="0"/>
    <x v="1"/>
    <n v="37.500000000000028"/>
    <n v="47.977941176470623"/>
    <x v="1"/>
    <n v="2.5588235294117645"/>
    <n v="0"/>
    <s v=""/>
    <n v="0"/>
    <x v="1"/>
    <n v="13.267500000000011"/>
    <n v="16.974595588235307"/>
    <x v="2"/>
    <n v="1269.8933194230779"/>
    <n v="1624.7164527912907"/>
    <n v="166.6942307692309"/>
    <n v="213.27055995475129"/>
    <n v="12.760416666666677"/>
    <n v="16.325827205882366"/>
    <n v="1995799.0867579908"/>
    <n v="2553448.8315874292"/>
    <n v="2.5587167778948601E-2"/>
    <n v="3.2736523481890122E-2"/>
    <n v="0"/>
    <n v="0"/>
    <n v="1.2794117647058822"/>
    <n v="1.2794117647058822"/>
    <s v=""/>
  </r>
  <r>
    <n v="117"/>
    <x v="0"/>
    <x v="0"/>
    <n v="53"/>
    <x v="4"/>
    <x v="0"/>
    <x v="0"/>
    <x v="1"/>
    <x v="4"/>
    <s v="Bogotá D.C."/>
    <x v="10"/>
    <x v="0"/>
    <d v="1899-12-30T08:00:00"/>
    <d v="1899-12-30T08:15:00"/>
    <x v="0"/>
    <d v="1899-12-30T18:00:00"/>
    <x v="3"/>
    <d v="1899-12-30T18:30:00"/>
    <x v="10"/>
    <x v="0"/>
    <x v="0"/>
    <x v="1"/>
    <x v="1"/>
    <s v=""/>
    <x v="8"/>
    <x v="4"/>
    <n v="0"/>
    <x v="10"/>
    <x v="0"/>
    <n v="0"/>
    <n v="9.75"/>
    <n v="0"/>
    <n v="0"/>
    <x v="1"/>
    <n v="22.500000000000039"/>
    <n v="28.786764705882401"/>
    <x v="2"/>
    <n v="2.5588235294117645"/>
    <n v="0"/>
    <s v=""/>
    <n v="0"/>
    <x v="1"/>
    <n v="5.5308449999999993"/>
    <n v="7.0762281617647043"/>
    <x v="1"/>
    <n v="491.56952010249989"/>
    <n v="628.91982718996303"/>
    <n v="64.526524999999992"/>
    <n v="82.555995220588215"/>
    <n v="7.6562500000000133"/>
    <n v="9.7954963235294272"/>
    <n v="3185000"/>
    <n v="4074926.4705882352"/>
    <n v="2.1233333333333333E-2"/>
    <n v="2.7166176470588232E-2"/>
    <n v="0"/>
    <n v="0"/>
    <n v="1.2794117647058822"/>
    <n v="1.2794117647058822"/>
    <s v=""/>
  </r>
  <r>
    <n v="118"/>
    <x v="0"/>
    <x v="1"/>
    <n v="52"/>
    <x v="4"/>
    <x v="3"/>
    <x v="0"/>
    <x v="0"/>
    <x v="2"/>
    <s v="Bogotá D.C."/>
    <x v="10"/>
    <x v="1"/>
    <d v="1899-12-30T05:20:00"/>
    <d v="1899-12-30T05:40:00"/>
    <x v="3"/>
    <d v="1899-12-30T18:00:00"/>
    <x v="3"/>
    <d v="1899-12-30T18:20:00"/>
    <x v="1"/>
    <x v="1"/>
    <x v="1"/>
    <x v="1"/>
    <x v="1"/>
    <s v=""/>
    <x v="1"/>
    <x v="1"/>
    <n v="0"/>
    <x v="1"/>
    <x v="1"/>
    <n v="0"/>
    <n v="12.333333333333332"/>
    <n v="0"/>
    <n v="0"/>
    <x v="1"/>
    <n v="19.999999999999968"/>
    <n v="25.588235294117602"/>
    <x v="2"/>
    <n v="2.5588235294117645"/>
    <n v="0"/>
    <s v=""/>
    <n v="0"/>
    <x v="1"/>
    <n v="4.999999999999992"/>
    <n v="6.3970588235294006"/>
    <x v="4"/>
    <n v="0"/>
    <n v="0"/>
    <n v="0"/>
    <n v="0"/>
    <n v="6.8055555555555456"/>
    <n v="8.7071078431372406"/>
    <n v="93972.602739726033"/>
    <n v="120229.65350523771"/>
    <n v="3.9155251141552517E-3"/>
    <n v="5.0095688960515713E-3"/>
    <n v="39.999999999999936"/>
    <n v="51.176470588235205"/>
    <n v="0"/>
    <n v="1.2794117647058822"/>
    <s v=""/>
  </r>
  <r>
    <n v="119"/>
    <x v="0"/>
    <x v="2"/>
    <n v="35"/>
    <x v="0"/>
    <x v="1"/>
    <x v="0"/>
    <x v="0"/>
    <x v="2"/>
    <s v="Bogotá D.C."/>
    <x v="5"/>
    <x v="0"/>
    <d v="1899-12-30T06:00:00"/>
    <d v="1899-12-30T07:00:00"/>
    <x v="1"/>
    <d v="1899-12-30T16:30:00"/>
    <x v="1"/>
    <d v="1899-12-30T17:40:00"/>
    <x v="2"/>
    <x v="2"/>
    <x v="2"/>
    <x v="1"/>
    <x v="1"/>
    <s v=""/>
    <x v="2"/>
    <x v="2"/>
    <n v="0"/>
    <x v="2"/>
    <x v="2"/>
    <n v="0"/>
    <n v="9.5"/>
    <n v="0"/>
    <n v="0"/>
    <x v="1"/>
    <n v="65.000000000000057"/>
    <n v="83.161764705882419"/>
    <x v="0"/>
    <n v="2.5588235294117645"/>
    <n v="0"/>
    <s v=""/>
    <n v="0"/>
    <x v="1"/>
    <n v="14.4"/>
    <n v="18.423529411764704"/>
    <x v="2"/>
    <n v="138.37940869565216"/>
    <n v="177.04424347826082"/>
    <n v="17.043478260869566"/>
    <n v="21.805626598465473"/>
    <n v="22.118055555555575"/>
    <n v="28.298100490196102"/>
    <n v="578200"/>
    <n v="739755.88235294109"/>
    <n v="2.4091666666666667E-2"/>
    <n v="3.082316176470588E-2"/>
    <n v="0"/>
    <n v="0"/>
    <n v="1.2794117647058822"/>
    <n v="1.2794117647058822"/>
    <s v=""/>
  </r>
  <r>
    <n v="120"/>
    <x v="0"/>
    <x v="0"/>
    <n v="57"/>
    <x v="4"/>
    <x v="0"/>
    <x v="0"/>
    <x v="1"/>
    <x v="1"/>
    <s v="Bogotá D.C."/>
    <x v="2"/>
    <x v="2"/>
    <d v="1899-12-30T05:00:00"/>
    <d v="1899-12-30T06:05:00"/>
    <x v="2"/>
    <d v="1899-12-30T14:00:00"/>
    <x v="2"/>
    <d v="1899-12-30T15:45:00"/>
    <x v="2"/>
    <x v="2"/>
    <x v="2"/>
    <x v="6"/>
    <x v="2"/>
    <s v=""/>
    <x v="3"/>
    <x v="2"/>
    <n v="1.2794117647058822"/>
    <x v="4"/>
    <x v="2"/>
    <n v="1.2794117647058822"/>
    <n v="7.9166666666666679"/>
    <n v="22.5"/>
    <n v="28.786764705882351"/>
    <x v="0"/>
    <n v="84.999999999999957"/>
    <n v="108.74999999999994"/>
    <x v="0"/>
    <n v="2.5588235294117645"/>
    <n v="2.5588235294117645"/>
    <n v="10.2525"/>
    <n v="13.117169117647057"/>
    <x v="2"/>
    <n v="21.531593137254898"/>
    <n v="27.547773572664351"/>
    <x v="0"/>
    <n v="199.35132819458954"/>
    <n v="255.0524346019013"/>
    <n v="24.553075203787269"/>
    <n v="31.413493275433709"/>
    <n v="28.923611111111097"/>
    <n v="37.005208333333314"/>
    <n v="4108650"/>
    <n v="5256655.1470588231"/>
    <n v="8.5596875000000003E-2"/>
    <n v="0.10951364889705882"/>
    <n v="0"/>
    <n v="0"/>
    <n v="1.2794117647058822"/>
    <n v="1.2794117647058822"/>
    <s v=""/>
  </r>
  <r>
    <n v="121"/>
    <x v="0"/>
    <x v="1"/>
    <n v="34"/>
    <x v="0"/>
    <x v="0"/>
    <x v="0"/>
    <x v="2"/>
    <x v="2"/>
    <s v="Bogotá D.C."/>
    <x v="6"/>
    <x v="1"/>
    <d v="1899-12-30T05:00:00"/>
    <d v="1899-12-30T06:00:00"/>
    <x v="2"/>
    <d v="1899-12-30T14:00:00"/>
    <x v="2"/>
    <d v="1899-12-30T15:00:00"/>
    <x v="1"/>
    <x v="1"/>
    <x v="1"/>
    <x v="7"/>
    <x v="3"/>
    <s v="Gasolina"/>
    <x v="1"/>
    <x v="1"/>
    <n v="0"/>
    <x v="1"/>
    <x v="1"/>
    <n v="0"/>
    <n v="8"/>
    <n v="30"/>
    <n v="38.382352941176464"/>
    <x v="2"/>
    <n v="59.999999999999964"/>
    <n v="76.764705882352885"/>
    <x v="1"/>
    <n v="2.5588235294117645"/>
    <n v="2.5588235294117645"/>
    <n v="12.135000000000002"/>
    <n v="15.525661764705884"/>
    <x v="2"/>
    <n v="12.260146000000006"/>
    <n v="15.68577502941177"/>
    <x v="2"/>
    <n v="1509.9455105"/>
    <n v="1931.8420501985293"/>
    <n v="198.20499999999998"/>
    <n v="253.58580882352936"/>
    <n v="20.416666666666654"/>
    <n v="26.121323529411747"/>
    <n v="7094931.5068493159"/>
    <n v="9077338.8396454472"/>
    <n v="0.29562214611872151"/>
    <n v="0.37822245165189367"/>
    <n v="59.999999999999929"/>
    <n v="76.764705882352843"/>
    <n v="0"/>
    <n v="1.2794117647058822"/>
    <s v=""/>
  </r>
  <r>
    <n v="122"/>
    <x v="0"/>
    <x v="0"/>
    <n v="32"/>
    <x v="0"/>
    <x v="3"/>
    <x v="0"/>
    <x v="2"/>
    <x v="1"/>
    <s v="Bogotá D.C."/>
    <x v="2"/>
    <x v="1"/>
    <d v="1899-12-30T05:30:00"/>
    <d v="1899-12-30T06:30:00"/>
    <x v="2"/>
    <d v="1899-12-30T16:00:00"/>
    <x v="1"/>
    <d v="1899-12-30T17:30:00"/>
    <x v="3"/>
    <x v="0"/>
    <x v="3"/>
    <x v="8"/>
    <x v="4"/>
    <s v="No Sabe"/>
    <x v="2"/>
    <x v="2"/>
    <n v="1.2794117647058822"/>
    <x v="3"/>
    <x v="3"/>
    <n v="0"/>
    <n v="9.5"/>
    <n v="25"/>
    <n v="31.985294117647058"/>
    <x v="0"/>
    <n v="75"/>
    <n v="95.955882352941174"/>
    <x v="0"/>
    <n v="2.5588235294117645"/>
    <n v="2.5588235294117645"/>
    <n v="10.112499999999999"/>
    <n v="12.938051470588233"/>
    <x v="2"/>
    <n v="16.542873"/>
    <n v="21.165146338235292"/>
    <x v="0"/>
    <n v="633.28470849371536"/>
    <n v="810.23190645519458"/>
    <n v="83.128957153846144"/>
    <n v="106.35616577036197"/>
    <n v="25.520833333333332"/>
    <n v="32.651654411764703"/>
    <n v="4148219.1780821914"/>
    <n v="5307280.419016921"/>
    <n v="8.6421232876712314E-2"/>
    <n v="0.11056834206285251"/>
    <n v="0"/>
    <n v="0"/>
    <n v="1.2794117647058822"/>
    <n v="1.2794117647058822"/>
    <s v=""/>
  </r>
  <r>
    <n v="123"/>
    <x v="0"/>
    <x v="0"/>
    <n v="40"/>
    <x v="1"/>
    <x v="0"/>
    <x v="0"/>
    <x v="0"/>
    <x v="1"/>
    <s v="Bogotá D.C."/>
    <x v="5"/>
    <x v="1"/>
    <d v="1899-12-30T05:20:00"/>
    <d v="1899-12-30T06:00:00"/>
    <x v="2"/>
    <d v="1899-12-30T14:20:00"/>
    <x v="2"/>
    <d v="1899-12-30T15:20:00"/>
    <x v="3"/>
    <x v="0"/>
    <x v="3"/>
    <x v="1"/>
    <x v="1"/>
    <s v=""/>
    <x v="8"/>
    <x v="4"/>
    <n v="1.2794117647058822"/>
    <x v="3"/>
    <x v="3"/>
    <n v="0"/>
    <n v="8.3333333333333321"/>
    <n v="0"/>
    <n v="0"/>
    <x v="1"/>
    <n v="49.999999999999979"/>
    <n v="63.970588235294088"/>
    <x v="1"/>
    <n v="2.5588235294117645"/>
    <n v="0"/>
    <s v=""/>
    <n v="0"/>
    <x v="1"/>
    <n v="5.5308449999999993"/>
    <n v="7.0762281617647043"/>
    <x v="1"/>
    <n v="294.94171206149997"/>
    <n v="377.35189631397787"/>
    <n v="38.715914999999988"/>
    <n v="49.533597132352924"/>
    <n v="17.013888888888882"/>
    <n v="21.767769607843128"/>
    <n v="1704931.5068493155"/>
    <n v="2181309.4278807417"/>
    <n v="3.5519406392694075E-2"/>
    <n v="4.5443946414182125E-2"/>
    <n v="0"/>
    <n v="0"/>
    <n v="1.2794117647058822"/>
    <n v="1.2794117647058822"/>
    <s v=""/>
  </r>
  <r>
    <n v="124"/>
    <x v="0"/>
    <x v="0"/>
    <n v="39"/>
    <x v="0"/>
    <x v="0"/>
    <x v="0"/>
    <x v="0"/>
    <x v="2"/>
    <s v="Soacha"/>
    <x v="0"/>
    <x v="0"/>
    <d v="1899-12-30T05:30:00"/>
    <d v="1899-12-30T07:00:00"/>
    <x v="1"/>
    <d v="1899-12-30T16:30:00"/>
    <x v="1"/>
    <d v="1899-12-30T18:15:00"/>
    <x v="4"/>
    <x v="2"/>
    <x v="2"/>
    <x v="9"/>
    <x v="2"/>
    <s v=""/>
    <x v="3"/>
    <x v="2"/>
    <n v="0"/>
    <x v="4"/>
    <x v="2"/>
    <n v="0"/>
    <n v="9.5"/>
    <n v="7.5"/>
    <n v="9.595588235294116"/>
    <x v="3"/>
    <n v="97.5"/>
    <n v="124.74264705882352"/>
    <x v="0"/>
    <n v="2.5588235294117645"/>
    <n v="2.5588235294117645"/>
    <n v="2.125"/>
    <n v="2.71875"/>
    <x v="0"/>
    <n v="34.508099999999999"/>
    <n v="44.150069117647057"/>
    <x v="0"/>
    <n v="95.488141088621788"/>
    <n v="122.16865109867787"/>
    <n v="11.760781984508547"/>
    <n v="15.046882833121229"/>
    <n v="33.177083333333336"/>
    <n v="42.447150735294116"/>
    <n v="1372000"/>
    <n v="1755352.9411764704"/>
    <n v="5.7166666666666664E-2"/>
    <n v="7.3139705882352926E-2"/>
    <n v="0"/>
    <n v="0"/>
    <n v="1.2794117647058822"/>
    <n v="1.2794117647058822"/>
    <s v=""/>
  </r>
  <r>
    <n v="125"/>
    <x v="0"/>
    <x v="0"/>
    <n v="53"/>
    <x v="4"/>
    <x v="0"/>
    <x v="0"/>
    <x v="0"/>
    <x v="2"/>
    <s v="Bogotá D.C."/>
    <x v="2"/>
    <x v="0"/>
    <d v="1899-12-30T05:40:00"/>
    <d v="1899-12-30T06:45:00"/>
    <x v="2"/>
    <d v="1899-12-30T16:30:00"/>
    <x v="1"/>
    <d v="1899-12-30T18:00:00"/>
    <x v="2"/>
    <x v="2"/>
    <x v="2"/>
    <x v="1"/>
    <x v="1"/>
    <s v=""/>
    <x v="2"/>
    <x v="2"/>
    <n v="0"/>
    <x v="2"/>
    <x v="2"/>
    <n v="0"/>
    <n v="9.75"/>
    <n v="0"/>
    <n v="0"/>
    <x v="1"/>
    <n v="77.5"/>
    <n v="99.15441176470587"/>
    <x v="0"/>
    <n v="2.5588235294117645"/>
    <n v="0"/>
    <s v=""/>
    <n v="0"/>
    <x v="1"/>
    <n v="11.012028000000001"/>
    <n v="14.088918176470589"/>
    <x v="2"/>
    <n v="105.82207799860869"/>
    <n v="135.39001155704347"/>
    <n v="13.033559710144928"/>
    <n v="16.675289629156008"/>
    <n v="26.371527777777782"/>
    <n v="33.740042892156865"/>
    <n v="578200"/>
    <n v="739755.88235294109"/>
    <n v="2.4091666666666667E-2"/>
    <n v="3.082316176470588E-2"/>
    <n v="0"/>
    <n v="0"/>
    <n v="1.2794117647058822"/>
    <n v="1.2794117647058822"/>
    <s v=""/>
  </r>
  <r>
    <n v="126"/>
    <x v="0"/>
    <x v="0"/>
    <n v="34"/>
    <x v="0"/>
    <x v="0"/>
    <x v="0"/>
    <x v="0"/>
    <x v="0"/>
    <s v="Bogotá D.C."/>
    <x v="5"/>
    <x v="0"/>
    <d v="1899-12-30T06:30:00"/>
    <d v="1899-12-30T07:00:00"/>
    <x v="1"/>
    <d v="1899-12-30T17:00:00"/>
    <x v="0"/>
    <d v="1899-12-30T17:45:00"/>
    <x v="1"/>
    <x v="1"/>
    <x v="1"/>
    <x v="1"/>
    <x v="1"/>
    <s v=""/>
    <x v="7"/>
    <x v="2"/>
    <n v="1.2794117647058822"/>
    <x v="1"/>
    <x v="1"/>
    <n v="0"/>
    <n v="10"/>
    <n v="0"/>
    <n v="0"/>
    <x v="1"/>
    <n v="37.500000000000028"/>
    <n v="47.977941176470623"/>
    <x v="1"/>
    <n v="2.5588235294117645"/>
    <n v="0"/>
    <s v=""/>
    <n v="0"/>
    <x v="1"/>
    <n v="9.3750000000000071"/>
    <n v="11.994485294117656"/>
    <x v="1"/>
    <n v="0"/>
    <n v="0"/>
    <n v="0"/>
    <n v="0"/>
    <n v="12.760416666666677"/>
    <n v="16.325827205882366"/>
    <n v="53698.630136986299"/>
    <n v="68702.659145850106"/>
    <n v="6.8844397611520902E-4"/>
    <n v="8.8080332238269377E-4"/>
    <n v="75.000000000000057"/>
    <n v="95.955882352941245"/>
    <n v="0"/>
    <n v="1.2794117647058822"/>
    <s v=""/>
  </r>
  <r>
    <n v="127"/>
    <x v="0"/>
    <x v="0"/>
    <n v="33"/>
    <x v="0"/>
    <x v="0"/>
    <x v="0"/>
    <x v="1"/>
    <x v="2"/>
    <s v="Bogotá D.C."/>
    <x v="2"/>
    <x v="3"/>
    <d v="1899-12-30T12:30:00"/>
    <d v="1899-12-30T14:20:00"/>
    <x v="6"/>
    <d v="1899-12-30T17:00:00"/>
    <x v="0"/>
    <d v="1899-12-30T18:30:00"/>
    <x v="4"/>
    <x v="2"/>
    <x v="2"/>
    <x v="3"/>
    <x v="2"/>
    <s v=""/>
    <x v="3"/>
    <x v="2"/>
    <n v="0"/>
    <x v="4"/>
    <x v="2"/>
    <n v="0"/>
    <n v="2.6666666666666679"/>
    <n v="10"/>
    <n v="12.794117647058822"/>
    <x v="3"/>
    <n v="99.999999999999972"/>
    <n v="127.94117647058819"/>
    <x v="0"/>
    <n v="2.5588235294117645"/>
    <n v="2.5588235294117645"/>
    <n v="2.7149999999999994"/>
    <n v="3.4736029411764697"/>
    <x v="0"/>
    <n v="22"/>
    <n v="28.147058823529409"/>
    <x v="0"/>
    <n v="27.145396783872378"/>
    <n v="34.730140002895538"/>
    <n v="3.3433585555069931"/>
    <n v="4.2775322695457119"/>
    <n v="34.027777777777771"/>
    <n v="43.535539215686264"/>
    <n v="588000"/>
    <n v="752294.1176470588"/>
    <n v="2.4500000000000001E-2"/>
    <n v="3.1345588235294118E-2"/>
    <n v="20"/>
    <n v="25.588235294117645"/>
    <n v="1.2794117647058822"/>
    <n v="1.2794117647058822"/>
    <s v=""/>
  </r>
  <r>
    <n v="128"/>
    <x v="0"/>
    <x v="0"/>
    <n v="51"/>
    <x v="4"/>
    <x v="1"/>
    <x v="0"/>
    <x v="0"/>
    <x v="2"/>
    <s v="Bogotá D.C."/>
    <x v="5"/>
    <x v="0"/>
    <d v="1899-12-30T07:30:00"/>
    <d v="1899-12-30T08:00:00"/>
    <x v="0"/>
    <d v="1899-12-30T18:00:00"/>
    <x v="3"/>
    <d v="1899-12-30T18:40:00"/>
    <x v="1"/>
    <x v="1"/>
    <x v="1"/>
    <x v="9"/>
    <x v="2"/>
    <s v=""/>
    <x v="1"/>
    <x v="1"/>
    <n v="0"/>
    <x v="1"/>
    <x v="1"/>
    <n v="0"/>
    <n v="10"/>
    <n v="22.5"/>
    <n v="28.786764705882351"/>
    <x v="0"/>
    <n v="34.999999999999993"/>
    <n v="44.77941176470587"/>
    <x v="1"/>
    <n v="2.5588235294117645"/>
    <n v="2.5588235294117645"/>
    <n v="6.375"/>
    <n v="8.15625"/>
    <x v="2"/>
    <n v="9.4999999999999982"/>
    <n v="12.154411764705879"/>
    <x v="1"/>
    <n v="81.289586538461521"/>
    <n v="104.00285336538458"/>
    <n v="10.012019230769232"/>
    <n v="12.809495192307692"/>
    <n v="11.909722222222221"/>
    <n v="15.237438725490193"/>
    <n v="1002821.9178082192"/>
    <n v="1283022.1595487508"/>
    <n v="4.1784246575342465E-2"/>
    <n v="5.345925664786462E-2"/>
    <n v="24.999999999999986"/>
    <n v="31.985294117647037"/>
    <n v="1.2794117647058822"/>
    <n v="1.2794117647058822"/>
    <s v=""/>
  </r>
  <r>
    <n v="129"/>
    <x v="0"/>
    <x v="0"/>
    <n v="44"/>
    <x v="1"/>
    <x v="4"/>
    <x v="0"/>
    <x v="0"/>
    <x v="1"/>
    <s v="Bogotá D.C."/>
    <x v="18"/>
    <x v="0"/>
    <d v="1899-12-30T06:15:00"/>
    <d v="1899-12-30T07:05:00"/>
    <x v="1"/>
    <d v="1899-12-30T16:30:00"/>
    <x v="1"/>
    <d v="1899-12-30T17:30:00"/>
    <x v="9"/>
    <x v="2"/>
    <x v="2"/>
    <x v="1"/>
    <x v="1"/>
    <s v=""/>
    <x v="10"/>
    <x v="2"/>
    <n v="0"/>
    <x v="8"/>
    <x v="2"/>
    <n v="1.2794117647058822"/>
    <n v="9.4166666666666661"/>
    <n v="0"/>
    <n v="0"/>
    <x v="1"/>
    <n v="54.999999999999964"/>
    <n v="70.367647058823479"/>
    <x v="1"/>
    <n v="2.5588235294117645"/>
    <n v="0"/>
    <s v=""/>
    <n v="0"/>
    <x v="1"/>
    <n v="13.578209999999999"/>
    <n v="17.372121617647057"/>
    <x v="2"/>
    <n v="844.76131974149985"/>
    <n v="1080.7975708457423"/>
    <n v="110.88871499999998"/>
    <n v="141.87232654411761"/>
    <n v="18.715277777777768"/>
    <n v="23.944546568627437"/>
    <n v="5390000"/>
    <n v="6896029.4117647056"/>
    <n v="0.11229166666666666"/>
    <n v="0.14366727941176469"/>
    <n v="0"/>
    <n v="0"/>
    <n v="1.2794117647058822"/>
    <n v="1.2794117647058822"/>
    <s v=""/>
  </r>
  <r>
    <n v="130"/>
    <x v="0"/>
    <x v="1"/>
    <n v="46"/>
    <x v="1"/>
    <x v="0"/>
    <x v="0"/>
    <x v="0"/>
    <x v="1"/>
    <s v="Bogotá D.C."/>
    <x v="2"/>
    <x v="0"/>
    <d v="1899-12-30T06:15:00"/>
    <d v="1899-12-30T07:00:00"/>
    <x v="1"/>
    <d v="1899-12-30T16:30:00"/>
    <x v="1"/>
    <d v="1899-12-30T17:20:00"/>
    <x v="5"/>
    <x v="0"/>
    <x v="3"/>
    <x v="1"/>
    <x v="1"/>
    <s v=""/>
    <x v="4"/>
    <x v="0"/>
    <n v="0"/>
    <x v="3"/>
    <x v="3"/>
    <n v="1.2794117647058822"/>
    <n v="9.5"/>
    <n v="0"/>
    <n v="0"/>
    <x v="1"/>
    <n v="47.499999999999993"/>
    <n v="60.772058823529399"/>
    <x v="1"/>
    <n v="2.5588235294117645"/>
    <n v="0"/>
    <s v=""/>
    <n v="0"/>
    <x v="1"/>
    <n v="11.012028000000001"/>
    <n v="14.088918176470589"/>
    <x v="2"/>
    <n v="210.80234845298466"/>
    <n v="269.70300463837742"/>
    <n v="27.671249846153845"/>
    <n v="35.402922597285063"/>
    <n v="16.163194444444439"/>
    <n v="20.679381127450974"/>
    <n v="616191.78082191769"/>
    <n v="788363.01369862992"/>
    <n v="1.2837328767123285E-2"/>
    <n v="1.6424229452054791E-2"/>
    <n v="0"/>
    <n v="0"/>
    <n v="1.2794117647058822"/>
    <n v="1.2794117647058822"/>
    <s v=""/>
  </r>
  <r>
    <n v="131"/>
    <x v="0"/>
    <x v="0"/>
    <n v="37"/>
    <x v="0"/>
    <x v="0"/>
    <x v="0"/>
    <x v="2"/>
    <x v="2"/>
    <s v="Bogotá D.C."/>
    <x v="9"/>
    <x v="0"/>
    <d v="1899-12-30T05:40:00"/>
    <d v="1899-12-30T07:10:00"/>
    <x v="1"/>
    <d v="1899-12-30T17:30:00"/>
    <x v="0"/>
    <d v="1899-12-30T19:20:00"/>
    <x v="5"/>
    <x v="0"/>
    <x v="3"/>
    <x v="1"/>
    <x v="1"/>
    <s v=""/>
    <x v="4"/>
    <x v="0"/>
    <n v="0"/>
    <x v="5"/>
    <x v="3"/>
    <n v="0"/>
    <n v="10.333333333333332"/>
    <n v="0"/>
    <n v="0"/>
    <x v="1"/>
    <n v="100.00000000000004"/>
    <n v="127.94117647058827"/>
    <x v="0"/>
    <n v="2.5588235294117645"/>
    <n v="0"/>
    <s v=""/>
    <n v="0"/>
    <x v="1"/>
    <n v="37.054640499999998"/>
    <n v="47.408142992647051"/>
    <x v="0"/>
    <n v="1418.667885421482"/>
    <n v="1815.0603828186606"/>
    <n v="186.22332148717948"/>
    <n v="238.25630837330314"/>
    <n v="34.027777777777793"/>
    <n v="43.535539215686292"/>
    <n v="1681662.1004566208"/>
    <n v="2151538.275584206"/>
    <n v="7.0069254185692528E-2"/>
    <n v="8.9647428149341901E-2"/>
    <n v="0"/>
    <n v="0"/>
    <n v="1.2794117647058822"/>
    <n v="1.2794117647058822"/>
    <s v=""/>
  </r>
  <r>
    <n v="132"/>
    <x v="0"/>
    <x v="0"/>
    <n v="56"/>
    <x v="4"/>
    <x v="0"/>
    <x v="0"/>
    <x v="1"/>
    <x v="0"/>
    <s v="Bogotá D.C."/>
    <x v="5"/>
    <x v="0"/>
    <d v="1899-12-30T06:45:00"/>
    <d v="1899-12-30T07:00:00"/>
    <x v="1"/>
    <d v="1899-12-30T16:30:00"/>
    <x v="1"/>
    <d v="1899-12-30T16:45:00"/>
    <x v="6"/>
    <x v="2"/>
    <x v="4"/>
    <x v="1"/>
    <x v="1"/>
    <s v=""/>
    <x v="5"/>
    <x v="3"/>
    <n v="0"/>
    <x v="6"/>
    <x v="4"/>
    <n v="0"/>
    <n v="9.5"/>
    <n v="0"/>
    <n v="0"/>
    <x v="1"/>
    <n v="14.999999999999986"/>
    <n v="19.191176470588214"/>
    <x v="2"/>
    <n v="2.5588235294117645"/>
    <n v="0"/>
    <s v=""/>
    <n v="0"/>
    <x v="1"/>
    <n v="0.8499999999999992"/>
    <n v="1.0874999999999988"/>
    <x v="3"/>
    <n v="0"/>
    <n v="0"/>
    <n v="0"/>
    <n v="0"/>
    <n v="5.1041666666666616"/>
    <n v="6.530330882352934"/>
    <n v="0"/>
    <n v="0"/>
    <n v="0"/>
    <n v="0"/>
    <n v="29.999999999999972"/>
    <n v="38.382352941176428"/>
    <n v="0"/>
    <n v="1.2794117647058822"/>
    <s v=""/>
  </r>
  <r>
    <n v="133"/>
    <x v="0"/>
    <x v="0"/>
    <n v="46"/>
    <x v="1"/>
    <x v="0"/>
    <x v="0"/>
    <x v="3"/>
    <x v="0"/>
    <s v="Bogotá D.C."/>
    <x v="13"/>
    <x v="0"/>
    <d v="1899-12-30T07:00:00"/>
    <d v="1899-12-30T07:30:00"/>
    <x v="1"/>
    <d v="1899-12-30T17:00:00"/>
    <x v="0"/>
    <d v="1899-12-30T18:20:00"/>
    <x v="10"/>
    <x v="0"/>
    <x v="0"/>
    <x v="1"/>
    <x v="1"/>
    <s v=""/>
    <x v="0"/>
    <x v="0"/>
    <n v="1.2794117647058822"/>
    <x v="3"/>
    <x v="3"/>
    <n v="1.2794117647058822"/>
    <n v="9.5"/>
    <n v="0"/>
    <n v="0"/>
    <x v="1"/>
    <n v="54.999999999999922"/>
    <n v="70.367647058823422"/>
    <x v="1"/>
    <n v="2.5588235294117645"/>
    <n v="0"/>
    <s v=""/>
    <n v="0"/>
    <x v="1"/>
    <n v="9.6757879999999972"/>
    <n v="12.379316999999995"/>
    <x v="1"/>
    <n v="343.98522929306654"/>
    <n v="440.09874924259981"/>
    <n v="45.153677333333313"/>
    <n v="57.770145999999968"/>
    <n v="18.715277777777754"/>
    <n v="23.94454656862742"/>
    <n v="2548000"/>
    <n v="3259941.176470588"/>
    <n v="3.2666666666666663E-2"/>
    <n v="4.1794117647058815E-2"/>
    <n v="0"/>
    <n v="0"/>
    <n v="1.2794117647058822"/>
    <n v="1.2794117647058822"/>
    <s v=""/>
  </r>
  <r>
    <n v="134"/>
    <x v="0"/>
    <x v="1"/>
    <n v="43"/>
    <x v="1"/>
    <x v="0"/>
    <x v="0"/>
    <x v="1"/>
    <x v="1"/>
    <s v="Bogotá D.C."/>
    <x v="5"/>
    <x v="1"/>
    <d v="1899-12-30T06:30:00"/>
    <d v="1899-12-30T07:00:00"/>
    <x v="1"/>
    <d v="1899-12-30T17:00:00"/>
    <x v="0"/>
    <d v="1899-12-30T17:30:00"/>
    <x v="5"/>
    <x v="0"/>
    <x v="3"/>
    <x v="1"/>
    <x v="1"/>
    <s v=""/>
    <x v="4"/>
    <x v="0"/>
    <n v="0"/>
    <x v="5"/>
    <x v="3"/>
    <n v="0"/>
    <n v="10"/>
    <n v="0"/>
    <n v="0"/>
    <x v="1"/>
    <n v="29.999999999999972"/>
    <n v="38.382352941176428"/>
    <x v="2"/>
    <n v="2.5588235294117645"/>
    <n v="0"/>
    <s v=""/>
    <n v="0"/>
    <x v="1"/>
    <n v="5.5308449999999993"/>
    <n v="7.0762281617647043"/>
    <x v="1"/>
    <n v="211.75302404415379"/>
    <n v="270.91931017413793"/>
    <n v="27.796041538461534"/>
    <n v="35.562582556561075"/>
    <n v="10.208333333333323"/>
    <n v="13.060661764705868"/>
    <n v="1034146.1187214612"/>
    <n v="1323098.7107171635"/>
    <n v="2.1544710806697107E-2"/>
    <n v="2.7564556473274236E-2"/>
    <n v="0"/>
    <n v="0"/>
    <n v="1.2794117647058822"/>
    <n v="1.2794117647058822"/>
    <s v=""/>
  </r>
  <r>
    <n v="135"/>
    <x v="0"/>
    <x v="1"/>
    <n v="55"/>
    <x v="4"/>
    <x v="0"/>
    <x v="0"/>
    <x v="2"/>
    <x v="2"/>
    <s v="Bogotá D.C."/>
    <x v="11"/>
    <x v="1"/>
    <d v="1899-12-30T04:15:00"/>
    <d v="1899-12-30T05:15:00"/>
    <x v="3"/>
    <d v="1899-12-30T14:10:00"/>
    <x v="2"/>
    <d v="1899-12-30T16:00:00"/>
    <x v="2"/>
    <x v="2"/>
    <x v="2"/>
    <x v="3"/>
    <x v="2"/>
    <s v=""/>
    <x v="3"/>
    <x v="2"/>
    <n v="1.2794117647058822"/>
    <x v="2"/>
    <x v="2"/>
    <n v="0"/>
    <n v="8.9166666666666679"/>
    <n v="7.5"/>
    <n v="9.595588235294116"/>
    <x v="3"/>
    <n v="84.999999999999957"/>
    <n v="108.74999999999994"/>
    <x v="0"/>
    <n v="2.5588235294117645"/>
    <n v="2.5588235294117645"/>
    <n v="2.0362499999999999"/>
    <n v="2.6052022058823527"/>
    <x v="0"/>
    <n v="11.894305000000003"/>
    <n v="15.217713750000001"/>
    <x v="2"/>
    <n v="353.04469141846516"/>
    <n v="451.68953166774213"/>
    <n v="43.482694282498919"/>
    <n v="55.632270626138315"/>
    <n v="28.923611111111097"/>
    <n v="37.005208333333314"/>
    <n v="2881200"/>
    <n v="3686241.176470588"/>
    <n v="0.12005"/>
    <n v="0.15359338235294118"/>
    <n v="15"/>
    <n v="19.191176470588232"/>
    <n v="1.2794117647058822"/>
    <n v="1.2794117647058822"/>
    <s v=""/>
  </r>
  <r>
    <n v="136"/>
    <x v="0"/>
    <x v="0"/>
    <n v="41"/>
    <x v="1"/>
    <x v="0"/>
    <x v="0"/>
    <x v="0"/>
    <x v="1"/>
    <s v="Bogotá D.C."/>
    <x v="12"/>
    <x v="0"/>
    <d v="1899-12-30T06:30:00"/>
    <d v="1899-12-30T07:30:00"/>
    <x v="1"/>
    <d v="1899-12-30T17:30:00"/>
    <x v="0"/>
    <d v="1899-12-30T19:00:00"/>
    <x v="10"/>
    <x v="0"/>
    <x v="0"/>
    <x v="1"/>
    <x v="1"/>
    <s v=""/>
    <x v="8"/>
    <x v="4"/>
    <n v="0"/>
    <x v="10"/>
    <x v="0"/>
    <n v="0"/>
    <n v="10"/>
    <n v="0"/>
    <n v="0"/>
    <x v="1"/>
    <n v="75.000000000000014"/>
    <n v="95.955882352941188"/>
    <x v="0"/>
    <n v="2.5588235294117645"/>
    <n v="0"/>
    <s v=""/>
    <n v="0"/>
    <x v="1"/>
    <n v="26.937708500000006"/>
    <n v="34.464421169117649"/>
    <x v="0"/>
    <n v="957.66606657796683"/>
    <n v="1225.2492322394576"/>
    <n v="125.70930633333334"/>
    <n v="160.83396545588235"/>
    <n v="25.520833333333339"/>
    <n v="32.65165441176471"/>
    <n v="0"/>
    <n v="0"/>
    <n v="0"/>
    <n v="0"/>
    <n v="0"/>
    <n v="0"/>
    <n v="1.2794117647058822"/>
    <n v="1.2794117647058822"/>
    <s v=""/>
  </r>
  <r>
    <n v="137"/>
    <x v="0"/>
    <x v="1"/>
    <n v="50"/>
    <x v="4"/>
    <x v="0"/>
    <x v="0"/>
    <x v="0"/>
    <x v="2"/>
    <s v="Bogotá D.C."/>
    <x v="2"/>
    <x v="1"/>
    <d v="1899-12-30T05:00:00"/>
    <d v="1899-12-30T06:00:00"/>
    <x v="2"/>
    <d v="1899-12-30T14:00:00"/>
    <x v="2"/>
    <d v="1899-12-30T15:00:00"/>
    <x v="3"/>
    <x v="3"/>
    <x v="3"/>
    <x v="4"/>
    <x v="2"/>
    <s v=""/>
    <x v="0"/>
    <x v="0"/>
    <n v="0"/>
    <x v="3"/>
    <x v="3"/>
    <n v="0"/>
    <n v="8"/>
    <n v="50"/>
    <n v="63.970588235294116"/>
    <x v="2"/>
    <n v="59.999999999999964"/>
    <n v="76.764705882352885"/>
    <x v="1"/>
    <n v="2.5588235294117645"/>
    <n v="2.5588235294117645"/>
    <n v="13.833333333333336"/>
    <n v="17.698529411764707"/>
    <x v="2"/>
    <n v="16.542873"/>
    <n v="21.165146338235292"/>
    <x v="0"/>
    <n v="695.29994277241974"/>
    <n v="889.57492678236042"/>
    <n v="57.430659822039068"/>
    <n v="73.477461831138214"/>
    <n v="20.416666666666654"/>
    <n v="26.121323529411747"/>
    <n v="8708441.0958904121"/>
    <n v="11141681.990330379"/>
    <n v="0.36285171232876717"/>
    <n v="0.46423674959709915"/>
    <n v="0"/>
    <n v="0"/>
    <n v="1.2794117647058822"/>
    <n v="1.2794117647058822"/>
    <s v=""/>
  </r>
  <r>
    <n v="139"/>
    <x v="0"/>
    <x v="3"/>
    <n v="42"/>
    <x v="1"/>
    <x v="0"/>
    <x v="0"/>
    <x v="0"/>
    <x v="1"/>
    <s v="Bogotá D.C."/>
    <x v="10"/>
    <x v="2"/>
    <d v="1899-12-30T05:00:00"/>
    <d v="1899-12-30T06:00:00"/>
    <x v="2"/>
    <d v="1899-12-30T14:00:00"/>
    <x v="2"/>
    <d v="1899-12-30T15:00:00"/>
    <x v="1"/>
    <x v="1"/>
    <x v="1"/>
    <x v="1"/>
    <x v="1"/>
    <s v=""/>
    <x v="1"/>
    <x v="1"/>
    <n v="0"/>
    <x v="1"/>
    <x v="1"/>
    <n v="0"/>
    <n v="8"/>
    <n v="0"/>
    <n v="0"/>
    <x v="1"/>
    <n v="59.999999999999964"/>
    <n v="76.764705882352885"/>
    <x v="1"/>
    <n v="2.5588235294117645"/>
    <n v="0"/>
    <s v=""/>
    <n v="0"/>
    <x v="1"/>
    <n v="14.6"/>
    <n v="18.679411764705879"/>
    <x v="2"/>
    <n v="0"/>
    <n v="0"/>
    <n v="0"/>
    <n v="0"/>
    <n v="20.416666666666654"/>
    <n v="26.121323529411747"/>
    <n v="0"/>
    <n v="0"/>
    <n v="0"/>
    <n v="0"/>
    <n v="119.99999999999993"/>
    <n v="153.52941176470577"/>
    <n v="0"/>
    <n v="1.2794117647058822"/>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C000000}" name="Hora_Salid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194:CB201"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axis="axisRow" compact="0" showAll="0">
      <items count="23">
        <item m="1" x="21"/>
        <item m="1" x="8"/>
        <item m="1" x="7"/>
        <item m="1" x="11"/>
        <item x="2"/>
        <item x="5"/>
        <item x="1"/>
        <item x="0"/>
        <item x="3"/>
        <item x="4"/>
        <item m="1" x="6"/>
        <item m="1" x="10"/>
        <item m="1" x="9"/>
        <item m="1" x="12"/>
        <item m="1" x="15"/>
        <item m="1" x="14"/>
        <item m="1" x="18"/>
        <item m="1" x="17"/>
        <item m="1" x="13"/>
        <item m="1" x="16"/>
        <item m="1" x="20"/>
        <item m="1" x="19"/>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6"/>
  </rowFields>
  <rowItems count="7">
    <i>
      <x v="4"/>
    </i>
    <i>
      <x v="5"/>
    </i>
    <i>
      <x v="6"/>
    </i>
    <i>
      <x v="7"/>
    </i>
    <i>
      <x v="8"/>
    </i>
    <i>
      <x v="9"/>
    </i>
    <i t="grand">
      <x/>
    </i>
  </rowItems>
  <colItems count="1">
    <i/>
  </colItems>
  <dataFields count="1">
    <dataField name="Suma de Colaboradores" fld="58" baseField="0" baseItem="0" numFmtId="1"/>
  </dataFields>
  <formats count="1">
    <format dxfId="8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400-000010000000}" name="TablaDinámica1"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434:CC447" firstHeaderRow="0"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axis="axisRow" compact="0" showAll="0">
      <items count="14">
        <item x="2"/>
        <item m="1" x="12"/>
        <item x="1"/>
        <item x="4"/>
        <item x="5"/>
        <item x="3"/>
        <item x="11"/>
        <item x="6"/>
        <item x="10"/>
        <item x="9"/>
        <item x="7"/>
        <item x="0"/>
        <item x="8"/>
        <item t="default"/>
      </items>
    </pivotField>
    <pivotField compact="0" showAll="0"/>
    <pivotField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compact="0" numFmtId="165" showAll="0"/>
    <pivotField compact="0" numFmtId="164" showAll="0"/>
    <pivotField dataField="1" compact="0" numFmtId="164" showAll="0"/>
    <pivotField compact="0" numFmtId="166" showAll="0"/>
    <pivotField compact="0" numFmtId="166" showAll="0"/>
    <pivotField compact="0" numFmtId="1" showAll="0"/>
    <pivotField compact="0" numFmtId="1" showAll="0"/>
    <pivotField compact="0" showAll="0"/>
    <pivotField compact="0" numFmtId="2" showAll="0"/>
    <pivotField compact="0" showAll="0"/>
  </pivotFields>
  <rowFields count="1">
    <field x="18"/>
  </rowFields>
  <rowItems count="13">
    <i>
      <x/>
    </i>
    <i>
      <x v="2"/>
    </i>
    <i>
      <x v="3"/>
    </i>
    <i>
      <x v="4"/>
    </i>
    <i>
      <x v="5"/>
    </i>
    <i>
      <x v="6"/>
    </i>
    <i>
      <x v="7"/>
    </i>
    <i>
      <x v="8"/>
    </i>
    <i>
      <x v="9"/>
    </i>
    <i>
      <x v="10"/>
    </i>
    <i>
      <x v="11"/>
    </i>
    <i>
      <x v="12"/>
    </i>
    <i t="grand">
      <x/>
    </i>
  </rowItems>
  <colFields count="1">
    <field x="-2"/>
  </colFields>
  <colItems count="3">
    <i>
      <x/>
    </i>
    <i i="1">
      <x v="1"/>
    </i>
    <i i="2">
      <x v="2"/>
    </i>
  </colItems>
  <dataFields count="3">
    <dataField name="Suma de Huella_Carbono" fld="46" baseField="0" baseItem="0"/>
    <dataField name="Suma de Huella_Energetica" fld="48" baseField="0" baseItem="0"/>
    <dataField name="Suma de Huella_economica" fld="52" baseField="0" baseItem="0"/>
  </dataFields>
  <formats count="1">
    <format dxfId="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Duracion_Auxiliar"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376:CA381"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axis="axisRow" compact="0" showAll="0">
      <items count="7">
        <item x="1"/>
        <item x="0"/>
        <item x="2"/>
        <item m="1" x="5"/>
        <item x="3"/>
        <item m="1" x="4"/>
        <item t="default"/>
      </items>
    </pivotField>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3"/>
  </rowFields>
  <rowItems count="5">
    <i>
      <x/>
    </i>
    <i>
      <x v="1"/>
    </i>
    <i>
      <x v="2"/>
    </i>
    <i>
      <x v="4"/>
    </i>
    <i t="grand">
      <x/>
    </i>
  </rowItems>
  <colItems count="1">
    <i/>
  </colItems>
  <dataFields count="1">
    <dataField name="Suma de Colaboradores" fld="58" baseField="0" baseItem="0" numFmtId="1"/>
  </dataFields>
  <formats count="1">
    <format dxfId="9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0B000000}" name="Hora_Llegad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X194:BY202"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axis="axisRow" compact="0" showAll="0">
      <items count="23">
        <item m="1" x="18"/>
        <item m="1" x="7"/>
        <item x="5"/>
        <item m="1" x="21"/>
        <item m="1" x="14"/>
        <item x="6"/>
        <item m="1" x="9"/>
        <item m="1" x="12"/>
        <item m="1" x="10"/>
        <item m="1" x="11"/>
        <item m="1" x="16"/>
        <item m="1" x="15"/>
        <item x="3"/>
        <item x="2"/>
        <item x="1"/>
        <item x="0"/>
        <item x="4"/>
        <item m="1" x="13"/>
        <item m="1" x="20"/>
        <item m="1" x="8"/>
        <item m="1" x="19"/>
        <item m="1" x="17"/>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4"/>
  </rowFields>
  <rowItems count="8">
    <i>
      <x v="2"/>
    </i>
    <i>
      <x v="5"/>
    </i>
    <i>
      <x v="12"/>
    </i>
    <i>
      <x v="13"/>
    </i>
    <i>
      <x v="14"/>
    </i>
    <i>
      <x v="15"/>
    </i>
    <i>
      <x v="16"/>
    </i>
    <i t="grand">
      <x/>
    </i>
  </rowItems>
  <colItems count="1">
    <i/>
  </colItems>
  <dataFields count="1">
    <dataField name="Suma de Colaboradores" fld="58" baseField="0" baseItem="0" numFmtId="1"/>
  </dataFields>
  <formats count="1">
    <format dxfId="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Cambio_principal"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261:CC274" firstHeaderRow="0"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axis="axisRow" compact="0" showAll="0">
      <items count="14">
        <item x="2"/>
        <item m="1" x="12"/>
        <item x="1"/>
        <item x="4"/>
        <item x="5"/>
        <item x="3"/>
        <item x="11"/>
        <item x="6"/>
        <item x="10"/>
        <item x="9"/>
        <item x="7"/>
        <item x="0"/>
        <item x="8"/>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dataField="1"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13">
    <i>
      <x/>
    </i>
    <i>
      <x v="2"/>
    </i>
    <i>
      <x v="3"/>
    </i>
    <i>
      <x v="4"/>
    </i>
    <i>
      <x v="5"/>
    </i>
    <i>
      <x v="6"/>
    </i>
    <i>
      <x v="7"/>
    </i>
    <i>
      <x v="8"/>
    </i>
    <i>
      <x v="9"/>
    </i>
    <i>
      <x v="10"/>
    </i>
    <i>
      <x v="11"/>
    </i>
    <i>
      <x v="12"/>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E000000}" name="Modo_Principal_Auxiliar"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220:CB241" firstHeaderRow="1" firstDataRow="1" firstDataCol="2"/>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axis="axisRow" compact="0" showAll="0">
      <items count="10">
        <item x="4"/>
        <item x="1"/>
        <item x="3"/>
        <item x="0"/>
        <item x="5"/>
        <item x="2"/>
        <item m="1" x="6"/>
        <item m="1" x="7"/>
        <item m="1" x="8"/>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axis="axisRow"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0"/>
    <field x="22"/>
  </rowFields>
  <rowItems count="21">
    <i>
      <x/>
    </i>
    <i r="1">
      <x/>
    </i>
    <i>
      <x v="1"/>
    </i>
    <i r="1">
      <x/>
    </i>
    <i r="1">
      <x v="3"/>
    </i>
    <i r="1">
      <x v="5"/>
    </i>
    <i>
      <x v="2"/>
    </i>
    <i r="1">
      <x/>
    </i>
    <i r="1">
      <x v="4"/>
    </i>
    <i r="1">
      <x v="5"/>
    </i>
    <i>
      <x v="3"/>
    </i>
    <i r="1">
      <x/>
    </i>
    <i r="1">
      <x v="1"/>
    </i>
    <i r="1">
      <x v="5"/>
    </i>
    <i>
      <x v="4"/>
    </i>
    <i r="1">
      <x/>
    </i>
    <i>
      <x v="5"/>
    </i>
    <i r="1">
      <x/>
    </i>
    <i r="1">
      <x v="1"/>
    </i>
    <i r="1">
      <x v="5"/>
    </i>
    <i t="grand">
      <x/>
    </i>
  </rowItems>
  <colItems count="1">
    <i/>
  </colItems>
  <dataFields count="1">
    <dataField name="Suma de Colaboradores" fld="58" baseField="0" baseItem="0" numFmtId="1"/>
  </dataFields>
  <formats count="1">
    <format dxfId="10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Cambio_Pasad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282:CC295" firstHeaderRow="0"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axis="axisRow" compact="0" showAll="0">
      <items count="20">
        <item x="5"/>
        <item m="1" x="16"/>
        <item x="0"/>
        <item x="8"/>
        <item x="1"/>
        <item x="9"/>
        <item x="4"/>
        <item x="6"/>
        <item m="1" x="14"/>
        <item x="2"/>
        <item x="10"/>
        <item x="11"/>
        <item m="1" x="12"/>
        <item x="3"/>
        <item x="7"/>
        <item m="1" x="13"/>
        <item m="1" x="17"/>
        <item m="1" x="18"/>
        <item m="1" x="15"/>
        <item t="default"/>
      </items>
    </pivotField>
    <pivotField compact="0" showAll="0">
      <items count="9">
        <item x="3"/>
        <item x="1"/>
        <item x="0"/>
        <item x="4"/>
        <item x="5"/>
        <item x="2"/>
        <item m="1" x="6"/>
        <item m="1" x="7"/>
        <item t="default"/>
      </items>
    </pivotField>
    <pivotField dataField="1"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4"/>
  </rowFields>
  <rowItems count="13">
    <i>
      <x/>
    </i>
    <i>
      <x v="2"/>
    </i>
    <i>
      <x v="3"/>
    </i>
    <i>
      <x v="4"/>
    </i>
    <i>
      <x v="5"/>
    </i>
    <i>
      <x v="6"/>
    </i>
    <i>
      <x v="7"/>
    </i>
    <i>
      <x v="9"/>
    </i>
    <i>
      <x v="10"/>
    </i>
    <i>
      <x v="11"/>
    </i>
    <i>
      <x v="13"/>
    </i>
    <i>
      <x v="14"/>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1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A000000}" name="Genero_Edad"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2:CC19" firstHeaderRow="1" firstDataRow="1" firstDataCol="2"/>
  <pivotFields count="60">
    <pivotField compact="0" showAll="0"/>
    <pivotField compact="0" showAll="0">
      <items count="4">
        <item m="1" x="2"/>
        <item m="1" x="1"/>
        <item x="0"/>
        <item t="default"/>
      </items>
    </pivotField>
    <pivotField axis="axisRow" compact="0" showAll="0">
      <items count="6">
        <item x="1"/>
        <item x="0"/>
        <item x="2"/>
        <item m="1" x="4"/>
        <item x="3"/>
        <item t="default"/>
      </items>
    </pivotField>
    <pivotField compact="0" showAll="0"/>
    <pivotField axis="axisRow" compact="0" showAll="0">
      <items count="8">
        <item x="3"/>
        <item x="0"/>
        <item x="1"/>
        <item x="4"/>
        <item x="2"/>
        <item m="1" x="5"/>
        <item m="1" x="6"/>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
    <field x="4"/>
  </rowFields>
  <rowItems count="17">
    <i>
      <x/>
    </i>
    <i r="1">
      <x v="1"/>
    </i>
    <i r="1">
      <x v="2"/>
    </i>
    <i r="1">
      <x v="3"/>
    </i>
    <i r="1">
      <x v="4"/>
    </i>
    <i>
      <x v="1"/>
    </i>
    <i r="1">
      <x/>
    </i>
    <i r="1">
      <x v="1"/>
    </i>
    <i r="1">
      <x v="2"/>
    </i>
    <i r="1">
      <x v="3"/>
    </i>
    <i r="1">
      <x v="4"/>
    </i>
    <i>
      <x v="2"/>
    </i>
    <i r="1">
      <x v="1"/>
    </i>
    <i r="1">
      <x v="3"/>
    </i>
    <i>
      <x v="4"/>
    </i>
    <i r="1">
      <x v="2"/>
    </i>
    <i t="grand">
      <x/>
    </i>
  </rowItems>
  <colItems count="1">
    <i/>
  </colItems>
  <dataFields count="1">
    <dataField name="Suma de Colaboradores" fld="58" baseField="0" baseItem="0"/>
  </dataFields>
  <formats count="6">
    <format dxfId="107">
      <pivotArea collapsedLevelsAreSubtotals="1" fieldPosition="0">
        <references count="1">
          <reference field="2" count="1">
            <x v="0"/>
          </reference>
        </references>
      </pivotArea>
    </format>
    <format dxfId="106">
      <pivotArea collapsedLevelsAreSubtotals="1" fieldPosition="0">
        <references count="2">
          <reference field="2" count="1" selected="0">
            <x v="0"/>
          </reference>
          <reference field="4" count="0"/>
        </references>
      </pivotArea>
    </format>
    <format dxfId="105">
      <pivotArea collapsedLevelsAreSubtotals="1" fieldPosition="0">
        <references count="1">
          <reference field="2" count="1">
            <x v="1"/>
          </reference>
        </references>
      </pivotArea>
    </format>
    <format dxfId="104">
      <pivotArea collapsedLevelsAreSubtotals="1" fieldPosition="0">
        <references count="2">
          <reference field="2" count="1" selected="0">
            <x v="1"/>
          </reference>
          <reference field="4" count="0"/>
        </references>
      </pivotArea>
    </format>
    <format dxfId="103">
      <pivotArea collapsedLevelsAreSubtotals="1" fieldPosition="0">
        <references count="1">
          <reference field="2" count="1">
            <x v="2"/>
          </reference>
        </references>
      </pivotArea>
    </format>
    <format dxfId="102">
      <pivotArea collapsedLevelsAreSubtotals="1" fieldPosition="0">
        <references count="2">
          <reference field="2" count="1" selected="0">
            <x v="2"/>
          </reference>
          <reference field="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ambio_Futur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306:CC319" firstHeaderRow="0"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dataField="1" compact="0" showAll="0"/>
    <pivotField axis="axisRow" compact="0" showAll="0">
      <items count="20">
        <item x="6"/>
        <item m="1" x="16"/>
        <item x="3"/>
        <item x="10"/>
        <item x="1"/>
        <item x="8"/>
        <item x="5"/>
        <item x="0"/>
        <item x="11"/>
        <item m="1" x="13"/>
        <item x="2"/>
        <item x="9"/>
        <item m="1" x="12"/>
        <item m="1" x="18"/>
        <item x="4"/>
        <item x="7"/>
        <item m="1" x="14"/>
        <item m="1" x="17"/>
        <item m="1" x="15"/>
        <item t="default"/>
      </items>
    </pivotField>
    <pivotField compact="0" showAll="0">
      <items count="9">
        <item x="4"/>
        <item x="1"/>
        <item x="3"/>
        <item x="0"/>
        <item m="1" x="5"/>
        <item x="2"/>
        <item m="1" x="6"/>
        <item m="1" x="7"/>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7"/>
  </rowFields>
  <rowItems count="13">
    <i>
      <x/>
    </i>
    <i>
      <x v="2"/>
    </i>
    <i>
      <x v="3"/>
    </i>
    <i>
      <x v="4"/>
    </i>
    <i>
      <x v="5"/>
    </i>
    <i>
      <x v="6"/>
    </i>
    <i>
      <x v="7"/>
    </i>
    <i>
      <x v="8"/>
    </i>
    <i>
      <x v="10"/>
    </i>
    <i>
      <x v="11"/>
    </i>
    <i>
      <x v="14"/>
    </i>
    <i>
      <x v="15"/>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1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8000000}" name="Estrato_Ingres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28:CC47" firstHeaderRow="1" firstDataRow="1" firstDataCol="2"/>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axis="axisRow" compact="0" showAll="0">
      <items count="8">
        <item m="1" x="4"/>
        <item x="2"/>
        <item x="0"/>
        <item x="1"/>
        <item x="3"/>
        <item m="1" x="5"/>
        <item m="1" x="6"/>
        <item t="default"/>
      </items>
    </pivotField>
    <pivotField axis="axisRow"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7"/>
    <field x="8"/>
  </rowFields>
  <rowItems count="19">
    <i>
      <x v="1"/>
    </i>
    <i r="1">
      <x/>
    </i>
    <i r="1">
      <x v="1"/>
    </i>
    <i r="1">
      <x v="2"/>
    </i>
    <i>
      <x v="2"/>
    </i>
    <i r="1">
      <x/>
    </i>
    <i r="1">
      <x v="1"/>
    </i>
    <i r="1">
      <x v="2"/>
    </i>
    <i>
      <x v="3"/>
    </i>
    <i r="1">
      <x/>
    </i>
    <i r="1">
      <x v="1"/>
    </i>
    <i r="1">
      <x v="2"/>
    </i>
    <i r="1">
      <x v="3"/>
    </i>
    <i r="1">
      <x v="4"/>
    </i>
    <i>
      <x v="4"/>
    </i>
    <i r="1">
      <x v="1"/>
    </i>
    <i r="1">
      <x v="2"/>
    </i>
    <i r="1">
      <x v="3"/>
    </i>
    <i t="grand">
      <x/>
    </i>
  </rowItems>
  <colItems count="1">
    <i/>
  </colItems>
  <dataFields count="1">
    <dataField name="Suma de Colaboradores" fld="58" baseField="0" baseItem="0" numFmtId="1"/>
  </dataFields>
  <formats count="1">
    <format dxfId="10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D000000}" name="Indicadores"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188:CN189" firstHeaderRow="0" firstDataRow="1" firstDataCol="0"/>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dataField="1" compact="0" numFmtId="1" showAll="0"/>
    <pivotField compact="0" showAll="0"/>
    <pivotField compact="0" numFmtId="1" showAll="0"/>
    <pivotField dataField="1" compact="0" numFmtId="1" showAll="0"/>
    <pivotField compact="0" showAll="0"/>
    <pivotField dataField="1" compact="0" numFmtId="2" showAll="0"/>
    <pivotField dataField="1" compact="0" numFmtId="2" showAll="0"/>
    <pivotField compact="0" numFmtId="165" showAll="0"/>
    <pivotField dataField="1" compact="0" numFmtId="165" showAll="0"/>
    <pivotField compact="0" showAll="0"/>
    <pivotField compact="0" numFmtId="165" showAll="0"/>
    <pivotField dataField="1"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dataField="1" compact="0" numFmtId="165" showAll="0"/>
    <pivotField compact="0" numFmtId="164" showAll="0"/>
    <pivotField dataField="1" compact="0" numFmtId="164" showAll="0"/>
    <pivotField compact="0" numFmtId="166" showAll="0"/>
    <pivotField dataField="1" compact="0" numFmtId="166" showAll="0"/>
    <pivotField compact="0" numFmtId="1" showAll="0"/>
    <pivotField dataField="1" compact="0" numFmtId="1" showAll="0"/>
    <pivotField dataField="1" compact="0" showAll="0"/>
    <pivotField dataField="1" compact="0" numFmtId="2" showAll="0"/>
    <pivotField compact="0" showAll="0"/>
  </pivotFields>
  <rowItems count="1">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a de Colaboradores" fld="58" baseField="0" baseItem="0" numFmtId="1"/>
    <dataField name="Suma de Viajes" fld="37" baseField="0" baseItem="0"/>
    <dataField name="Suma de Viajes Auxiliares" fld="38" baseField="0" baseItem="0"/>
    <dataField name="Suma de Dur_Prm_" fld="35" baseField="0" baseItem="0"/>
    <dataField name="Suma de Dur_Aux_Prm_" fld="32" baseField="0" baseItem="0"/>
    <dataField name="Suma de Dist_Prm_" fld="43" baseField="0" baseItem="0"/>
    <dataField name="Suma de Dist_Aux_Prm_" fld="40" baseField="0" baseItem="0"/>
    <dataField name="Suma de Huella_Carbono" fld="46" baseField="0" baseItem="0"/>
    <dataField name="Suma de Huella_Energetica" fld="48" baseField="0" baseItem="0"/>
    <dataField name="Suma de Huella_Calidad_Vida" fld="50" baseField="0" baseItem="0"/>
    <dataField name="Suma de Huella_economica" fld="52" baseField="0" baseItem="0"/>
    <dataField name="Suma de Huella_equidad_" fld="54" baseField="0" baseItem="0"/>
    <dataField name="Suma de Actividad_Fisica_" fld="56" baseField="0" baseItem="0"/>
    <dataField name="Suma de Sedentario" fld="57" baseField="0" baseItem="0"/>
  </dataFields>
  <formats count="1">
    <format dxfId="1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TablaDinámica2"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453:CC460" firstHeaderRow="0"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axis="axisRow"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compact="0" numFmtId="165" showAll="0"/>
    <pivotField compact="0" numFmtId="164" showAll="0"/>
    <pivotField dataField="1" compact="0" numFmtId="164" showAll="0"/>
    <pivotField compact="0" numFmtId="166" showAll="0"/>
    <pivotField compact="0" numFmtId="166" showAll="0"/>
    <pivotField compact="0" numFmtId="1" showAll="0"/>
    <pivotField compact="0" numFmtId="1" showAll="0"/>
    <pivotField compact="0" showAll="0"/>
    <pivotField compact="0" numFmtId="2" showAll="0"/>
    <pivotField compact="0" showAll="0"/>
  </pivotFields>
  <rowFields count="1">
    <field x="20"/>
  </rowFields>
  <rowItems count="7">
    <i>
      <x/>
    </i>
    <i>
      <x v="1"/>
    </i>
    <i>
      <x v="2"/>
    </i>
    <i>
      <x v="3"/>
    </i>
    <i>
      <x v="4"/>
    </i>
    <i>
      <x v="6"/>
    </i>
    <i t="grand">
      <x/>
    </i>
  </rowItems>
  <colFields count="1">
    <field x="-2"/>
  </colFields>
  <colItems count="3">
    <i>
      <x/>
    </i>
    <i i="1">
      <x v="1"/>
    </i>
    <i i="2">
      <x v="2"/>
    </i>
  </colItems>
  <dataFields count="3">
    <dataField name="Suma de Huella_Carbono" fld="46" baseField="0" baseItem="0"/>
    <dataField name="Suma de Huella_Energetica" fld="48" baseField="0" baseItem="0"/>
    <dataField name="Suma de Huella_economica" fld="52" baseField="0" baseItem="0"/>
  </dataFields>
  <formats count="1">
    <format dxfId="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Trabaj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155:CB161"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axis="axisRow" compact="0" showAll="0" sortType="descending">
      <items count="69">
        <item x="3"/>
        <item x="2"/>
        <item m="1" x="39"/>
        <item m="1" x="33"/>
        <item m="1" x="28"/>
        <item m="1" x="43"/>
        <item m="1" x="50"/>
        <item m="1" x="55"/>
        <item m="1" x="57"/>
        <item m="1" x="32"/>
        <item m="1" x="44"/>
        <item m="1" x="47"/>
        <item m="1" x="35"/>
        <item m="1" x="62"/>
        <item m="1" x="51"/>
        <item m="1" x="49"/>
        <item m="1" x="56"/>
        <item m="1" x="59"/>
        <item m="1" x="31"/>
        <item m="1" x="38"/>
        <item m="1" x="48"/>
        <item m="1" x="46"/>
        <item m="1" x="37"/>
        <item m="1" x="58"/>
        <item m="1" x="40"/>
        <item m="1" x="36"/>
        <item m="1" x="54"/>
        <item m="1" x="30"/>
        <item m="1" x="29"/>
        <item m="1" x="53"/>
        <item m="1" x="63"/>
        <item m="1" x="42"/>
        <item m="1" x="64"/>
        <item m="1" x="41"/>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autoSortScope>
        <pivotArea dataOnly="0" outline="0" fieldPosition="0">
          <references count="1">
            <reference field="4294967294" count="1" selected="0">
              <x v="0"/>
            </reference>
          </references>
        </pivotArea>
      </autoSortScope>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1"/>
  </rowFields>
  <rowItems count="6">
    <i>
      <x v="66"/>
    </i>
    <i>
      <x v="67"/>
    </i>
    <i>
      <x/>
    </i>
    <i>
      <x v="1"/>
    </i>
    <i>
      <x v="34"/>
    </i>
    <i t="grand">
      <x/>
    </i>
  </rowItems>
  <colItems count="1">
    <i/>
  </colItems>
  <dataFields count="1">
    <dataField name="Suma de Colaboradores" fld="58" baseField="0" baseItem="0" numFmtId="1"/>
  </dataFields>
  <formats count="1">
    <format dxfId="1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Residenc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132:CB152"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axis="axisRow" compact="0" showAll="0">
      <items count="22">
        <item x="18"/>
        <item x="3"/>
        <item x="6"/>
        <item m="1" x="19"/>
        <item x="12"/>
        <item x="5"/>
        <item x="10"/>
        <item x="1"/>
        <item x="8"/>
        <item x="0"/>
        <item x="17"/>
        <item x="14"/>
        <item x="16"/>
        <item x="15"/>
        <item x="2"/>
        <item x="13"/>
        <item x="11"/>
        <item x="4"/>
        <item x="9"/>
        <item x="7"/>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0"/>
  </rowFields>
  <rowItems count="20">
    <i>
      <x/>
    </i>
    <i>
      <x v="1"/>
    </i>
    <i>
      <x v="2"/>
    </i>
    <i>
      <x v="4"/>
    </i>
    <i>
      <x v="5"/>
    </i>
    <i>
      <x v="6"/>
    </i>
    <i>
      <x v="7"/>
    </i>
    <i>
      <x v="8"/>
    </i>
    <i>
      <x v="9"/>
    </i>
    <i>
      <x v="10"/>
    </i>
    <i>
      <x v="11"/>
    </i>
    <i>
      <x v="12"/>
    </i>
    <i>
      <x v="13"/>
    </i>
    <i>
      <x v="14"/>
    </i>
    <i>
      <x v="15"/>
    </i>
    <i>
      <x v="16"/>
    </i>
    <i>
      <x v="17"/>
    </i>
    <i>
      <x v="18"/>
    </i>
    <i>
      <x v="19"/>
    </i>
    <i t="grand">
      <x/>
    </i>
  </rowItems>
  <colItems count="1">
    <i/>
  </colItems>
  <dataFields count="1">
    <dataField name="Suma de Colaboradores" fld="58" baseField="0" baseItem="0" numFmtId="1"/>
  </dataFields>
  <formats count="1">
    <format dxfId="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Distancia_Duracion_Mod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414:CC427" firstHeaderRow="0"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axis="axisRow" compact="0" showAll="0">
      <items count="14">
        <item x="2"/>
        <item m="1" x="12"/>
        <item x="1"/>
        <item x="4"/>
        <item x="5"/>
        <item x="3"/>
        <item x="11"/>
        <item x="6"/>
        <item x="10"/>
        <item x="9"/>
        <item x="7"/>
        <item x="0"/>
        <item x="8"/>
        <item t="default"/>
      </items>
    </pivotField>
    <pivotField compact="0" showAll="0"/>
    <pivotField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dataField="1"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dataField="1"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13">
    <i>
      <x/>
    </i>
    <i>
      <x v="2"/>
    </i>
    <i>
      <x v="3"/>
    </i>
    <i>
      <x v="4"/>
    </i>
    <i>
      <x v="5"/>
    </i>
    <i>
      <x v="6"/>
    </i>
    <i>
      <x v="7"/>
    </i>
    <i>
      <x v="8"/>
    </i>
    <i>
      <x v="9"/>
    </i>
    <i>
      <x v="10"/>
    </i>
    <i>
      <x v="11"/>
    </i>
    <i>
      <x v="12"/>
    </i>
    <i t="grand">
      <x/>
    </i>
  </rowItems>
  <colFields count="1">
    <field x="-2"/>
  </colFields>
  <colItems count="3">
    <i>
      <x/>
    </i>
    <i i="1">
      <x v="1"/>
    </i>
    <i i="2">
      <x v="2"/>
    </i>
  </colItems>
  <dataFields count="3">
    <dataField name="Suma de Colaboradores" fld="58" baseField="0" baseItem="0" numFmtId="1"/>
    <dataField name="Suma de Dur_Prm_" fld="35" baseField="0" baseItem="0"/>
    <dataField name="Suma de Dist_Prm_" fld="43" baseField="0" baseItem="0"/>
  </dataFields>
  <formats count="1">
    <format dxfId="9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9000000}" name="Etn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A66:CC78" firstHeaderRow="1" firstDataRow="1" firstDataCol="2"/>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axis="axisRow" compact="0" showAll="0">
      <items count="8">
        <item x="3"/>
        <item x="2"/>
        <item x="4"/>
        <item x="1"/>
        <item x="0"/>
        <item m="1" x="6"/>
        <item m="1" x="5"/>
        <item t="default"/>
      </items>
    </pivotField>
    <pivotField axis="axisRow" compact="0" showAll="0">
      <items count="8">
        <item m="1" x="2"/>
        <item m="1" x="3"/>
        <item x="1"/>
        <item x="0"/>
        <item m="1" x="5"/>
        <item m="1" x="6"/>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5"/>
    <field x="6"/>
  </rowFields>
  <rowItems count="12">
    <i>
      <x/>
    </i>
    <i r="1">
      <x v="3"/>
    </i>
    <i>
      <x v="1"/>
    </i>
    <i r="1">
      <x v="3"/>
    </i>
    <i>
      <x v="2"/>
    </i>
    <i r="1">
      <x v="3"/>
    </i>
    <i>
      <x v="3"/>
    </i>
    <i r="1">
      <x v="2"/>
    </i>
    <i r="1">
      <x v="3"/>
    </i>
    <i>
      <x v="4"/>
    </i>
    <i r="1">
      <x v="3"/>
    </i>
    <i t="grand">
      <x/>
    </i>
  </rowItems>
  <colItems count="1">
    <i/>
  </colItems>
  <dataFields count="1">
    <dataField name="Suma de Colaboradores" fld="58" baseField="0" baseItem="0" numFmtId="1"/>
  </dataFields>
  <formats count="1">
    <format dxfId="9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Vehiculos"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331:CB358" firstHeaderRow="1" firstDataRow="1" firstDataCol="2" rowPageCount="1" colPageCount="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axis="axisRow" compact="0" showAll="0">
      <items count="14">
        <item x="2"/>
        <item m="1" x="12"/>
        <item x="1"/>
        <item x="4"/>
        <item x="5"/>
        <item x="3"/>
        <item x="11"/>
        <item x="6"/>
        <item x="10"/>
        <item x="9"/>
        <item x="7"/>
        <item x="0"/>
        <item x="8"/>
        <item t="default"/>
      </items>
    </pivotField>
    <pivotField axis="axisRow" compact="0" showAll="0">
      <items count="9">
        <item x="2"/>
        <item x="4"/>
        <item x="0"/>
        <item x="1"/>
        <item m="1" x="6"/>
        <item m="1" x="5"/>
        <item m="1" x="7"/>
        <item x="3"/>
        <item t="default"/>
      </items>
    </pivotField>
    <pivotField axis="axisPage" compact="0" multipleItemSelectionAllowed="1" showAll="0">
      <items count="10">
        <item x="4"/>
        <item x="1"/>
        <item x="3"/>
        <item x="0"/>
        <item x="5"/>
        <item x="2"/>
        <item m="1" x="6"/>
        <item m="1" x="7"/>
        <item m="1" x="8"/>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18"/>
    <field x="19"/>
  </rowFields>
  <rowItems count="27">
    <i>
      <x/>
    </i>
    <i r="1">
      <x/>
    </i>
    <i>
      <x v="2"/>
    </i>
    <i r="1">
      <x v="3"/>
    </i>
    <i>
      <x v="3"/>
    </i>
    <i r="1">
      <x/>
    </i>
    <i>
      <x v="4"/>
    </i>
    <i r="1">
      <x v="2"/>
    </i>
    <i>
      <x v="5"/>
    </i>
    <i r="1">
      <x v="1"/>
    </i>
    <i r="1">
      <x v="2"/>
    </i>
    <i r="1">
      <x v="7"/>
    </i>
    <i>
      <x v="6"/>
    </i>
    <i r="1">
      <x/>
    </i>
    <i>
      <x v="7"/>
    </i>
    <i r="1">
      <x/>
    </i>
    <i>
      <x v="8"/>
    </i>
    <i r="1">
      <x v="2"/>
    </i>
    <i>
      <x v="9"/>
    </i>
    <i r="1">
      <x/>
    </i>
    <i>
      <x v="10"/>
    </i>
    <i r="1">
      <x/>
    </i>
    <i>
      <x v="11"/>
    </i>
    <i r="1">
      <x v="2"/>
    </i>
    <i>
      <x v="12"/>
    </i>
    <i r="1">
      <x/>
    </i>
    <i t="grand">
      <x/>
    </i>
  </rowItems>
  <colItems count="1">
    <i/>
  </colItems>
  <pageFields count="1">
    <pageField fld="20" hier="-1"/>
  </pageFields>
  <dataFields count="1">
    <dataField name="Suma de Colaboradores" fld="58" baseField="0" baseItem="0" numFmtId="1"/>
  </dataFields>
  <formats count="1">
    <format dxfId="9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Duracion"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385:CA390"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axis="axisRow" compact="0" showAll="0">
      <items count="6">
        <item x="1"/>
        <item x="0"/>
        <item x="3"/>
        <item x="2"/>
        <item m="1" x="4"/>
        <item t="default"/>
      </items>
    </pivotField>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6"/>
  </rowFields>
  <rowItems count="5">
    <i>
      <x/>
    </i>
    <i>
      <x v="1"/>
    </i>
    <i>
      <x v="2"/>
    </i>
    <i>
      <x v="3"/>
    </i>
    <i t="grand">
      <x/>
    </i>
  </rowItems>
  <colItems count="1">
    <i/>
  </colItems>
  <dataFields count="1">
    <dataField name="Suma de Colaboradores" fld="58" baseField="0" baseItem="0" numFmtId="1"/>
  </dataFields>
  <formats count="1">
    <format dxfId="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Distanc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404:CA410"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axis="axisRow" compact="0" showAll="0">
      <items count="7">
        <item x="2"/>
        <item x="4"/>
        <item x="1"/>
        <item x="0"/>
        <item x="3"/>
        <item m="1" x="5"/>
        <item t="default"/>
      </items>
    </pivotField>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4"/>
  </rowFields>
  <rowItems count="6">
    <i>
      <x/>
    </i>
    <i>
      <x v="1"/>
    </i>
    <i>
      <x v="2"/>
    </i>
    <i>
      <x v="3"/>
    </i>
    <i>
      <x v="4"/>
    </i>
    <i t="grand">
      <x/>
    </i>
  </rowItems>
  <colItems count="1">
    <i/>
  </colItems>
  <dataFields count="1">
    <dataField name="Suma de Colaboradores" fld="58" baseField="0" baseItem="0" numFmtId="1"/>
  </dataFields>
  <formats count="1">
    <format dxfId="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Distancia_Aux"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BZ394:CA401" firstHeaderRow="1" firstDataRow="1" firstDataCol="1"/>
  <pivotFields count="60">
    <pivotField compact="0" showAll="0"/>
    <pivotField compact="0" showAll="0">
      <items count="4">
        <item m="1" x="2"/>
        <item m="1" x="1"/>
        <item x="0"/>
        <item t="default"/>
      </items>
    </pivotField>
    <pivotField compact="0" showAll="0">
      <items count="6">
        <item x="1"/>
        <item x="0"/>
        <item x="3"/>
        <item x="2"/>
        <item m="1" x="4"/>
        <item t="default"/>
      </items>
    </pivotField>
    <pivotField compact="0" showAll="0"/>
    <pivotField compact="0" showAll="0">
      <items count="8">
        <item x="3"/>
        <item x="0"/>
        <item x="1"/>
        <item x="4"/>
        <item x="2"/>
        <item m="1" x="6"/>
        <item m="1" x="5"/>
        <item t="default"/>
      </items>
    </pivotField>
    <pivotField compact="0" showAll="0">
      <items count="8">
        <item x="3"/>
        <item x="2"/>
        <item x="4"/>
        <item x="1"/>
        <item x="0"/>
        <item m="1" x="6"/>
        <item m="1" x="5"/>
        <item t="default"/>
      </items>
    </pivotField>
    <pivotField compact="0" showAll="0">
      <items count="8">
        <item m="1" x="2"/>
        <item m="1" x="3"/>
        <item m="1" x="6"/>
        <item m="1" x="5"/>
        <item x="1"/>
        <item x="0"/>
        <item m="1" x="4"/>
        <item t="default"/>
      </items>
    </pivotField>
    <pivotField compact="0" showAll="0">
      <items count="8">
        <item m="1" x="4"/>
        <item x="2"/>
        <item x="0"/>
        <item x="1"/>
        <item x="3"/>
        <item m="1" x="5"/>
        <item m="1" x="6"/>
        <item t="default"/>
      </items>
    </pivotField>
    <pivotField compact="0" showAll="0">
      <items count="8">
        <item x="2"/>
        <item x="1"/>
        <item x="0"/>
        <item x="3"/>
        <item x="4"/>
        <item m="1" x="5"/>
        <item m="1" x="6"/>
        <item t="default"/>
      </items>
    </pivotField>
    <pivotField compact="0" showAll="0"/>
    <pivotField compact="0" showAll="0">
      <items count="22">
        <item x="18"/>
        <item x="3"/>
        <item x="6"/>
        <item m="1" x="19"/>
        <item x="12"/>
        <item x="5"/>
        <item x="10"/>
        <item x="1"/>
        <item x="7"/>
        <item x="8"/>
        <item x="0"/>
        <item x="17"/>
        <item x="14"/>
        <item x="16"/>
        <item x="15"/>
        <item x="2"/>
        <item x="13"/>
        <item x="11"/>
        <item x="4"/>
        <item x="9"/>
        <item m="1" x="20"/>
        <item t="default"/>
      </items>
    </pivotField>
    <pivotField compact="0" showAll="0">
      <items count="69">
        <item m="1" x="39"/>
        <item m="1" x="33"/>
        <item m="1" x="28"/>
        <item m="1" x="43"/>
        <item m="1" x="50"/>
        <item m="1" x="55"/>
        <item m="1" x="63"/>
        <item m="1" x="64"/>
        <item m="1" x="48"/>
        <item m="1" x="53"/>
        <item m="1" x="42"/>
        <item m="1" x="36"/>
        <item m="1" x="57"/>
        <item m="1" x="32"/>
        <item m="1" x="44"/>
        <item m="1" x="47"/>
        <item m="1" x="35"/>
        <item m="1" x="62"/>
        <item x="3"/>
        <item m="1" x="41"/>
        <item x="2"/>
        <item m="1" x="51"/>
        <item m="1" x="54"/>
        <item m="1" x="37"/>
        <item m="1" x="30"/>
        <item m="1" x="58"/>
        <item m="1" x="49"/>
        <item m="1" x="56"/>
        <item m="1" x="59"/>
        <item m="1" x="40"/>
        <item m="1" x="46"/>
        <item m="1" x="38"/>
        <item m="1" x="31"/>
        <item m="1" x="29"/>
        <item f="1" x="45"/>
        <item m="1" x="60"/>
        <item m="1" x="61"/>
        <item m="1" x="67"/>
        <item m="1" x="52"/>
        <item m="1" x="66"/>
        <item m="1" x="65"/>
        <item m="1" x="34"/>
        <item m="1" x="4"/>
        <item m="1" x="5"/>
        <item m="1" x="6"/>
        <item m="1" x="7"/>
        <item m="1" x="8"/>
        <item m="1" x="9"/>
        <item m="1" x="10"/>
        <item m="1" x="11"/>
        <item m="1" x="12"/>
        <item m="1" x="13"/>
        <item m="1" x="14"/>
        <item m="1" x="15"/>
        <item m="1" x="16"/>
        <item m="1" x="17"/>
        <item m="1" x="18"/>
        <item m="1" x="19"/>
        <item m="1" x="20"/>
        <item m="1" x="21"/>
        <item m="1" x="22"/>
        <item m="1" x="23"/>
        <item m="1" x="24"/>
        <item m="1" x="25"/>
        <item m="1" x="26"/>
        <item m="1" x="27"/>
        <item x="0"/>
        <item x="1"/>
        <item t="default"/>
      </items>
    </pivotField>
    <pivotField compact="0" numFmtId="18" showAll="0"/>
    <pivotField compact="0" numFmtId="18" showAll="0"/>
    <pivotField compact="0" showAll="0">
      <items count="23">
        <item m="1" x="19"/>
        <item m="1" x="13"/>
        <item m="1" x="18"/>
        <item m="1" x="7"/>
        <item x="5"/>
        <item m="1" x="21"/>
        <item m="1" x="14"/>
        <item x="6"/>
        <item m="1" x="8"/>
        <item m="1" x="9"/>
        <item m="1" x="12"/>
        <item m="1" x="10"/>
        <item m="1" x="11"/>
        <item m="1" x="16"/>
        <item m="1" x="17"/>
        <item m="1" x="15"/>
        <item x="3"/>
        <item x="2"/>
        <item x="1"/>
        <item x="0"/>
        <item x="4"/>
        <item m="1" x="20"/>
        <item t="default"/>
      </items>
    </pivotField>
    <pivotField compact="0" numFmtId="18" showAll="0"/>
    <pivotField compact="0" showAll="0">
      <items count="23">
        <item m="1" x="16"/>
        <item m="1" x="21"/>
        <item m="1" x="8"/>
        <item m="1" x="7"/>
        <item m="1" x="11"/>
        <item x="2"/>
        <item x="5"/>
        <item x="1"/>
        <item x="0"/>
        <item x="3"/>
        <item x="4"/>
        <item m="1" x="6"/>
        <item m="1" x="10"/>
        <item m="1" x="9"/>
        <item m="1" x="19"/>
        <item m="1" x="20"/>
        <item m="1" x="12"/>
        <item m="1" x="15"/>
        <item m="1" x="14"/>
        <item m="1" x="18"/>
        <item m="1" x="13"/>
        <item m="1" x="17"/>
        <item t="default"/>
      </items>
    </pivotField>
    <pivotField compact="0" numFmtId="18" showAll="0"/>
    <pivotField compact="0" showAll="0">
      <items count="14">
        <item m="1" x="12"/>
        <item x="6"/>
        <item x="3"/>
        <item x="10"/>
        <item x="1"/>
        <item x="11"/>
        <item x="5"/>
        <item x="0"/>
        <item x="2"/>
        <item x="9"/>
        <item x="8"/>
        <item x="4"/>
        <item x="7"/>
        <item t="default"/>
      </items>
    </pivotField>
    <pivotField compact="0" showAll="0"/>
    <pivotField compact="0" multipleItemSelectionAllowed="1" showAll="0">
      <items count="10">
        <item x="4"/>
        <item x="1"/>
        <item x="3"/>
        <item x="0"/>
        <item x="5"/>
        <item m="1" x="8"/>
        <item x="2"/>
        <item m="1" x="6"/>
        <item m="1" x="7"/>
        <item t="default"/>
      </items>
    </pivotField>
    <pivotField compact="0" showAll="0">
      <items count="19">
        <item x="1"/>
        <item x="0"/>
        <item x="3"/>
        <item x="7"/>
        <item m="1" x="12"/>
        <item m="1" x="10"/>
        <item x="5"/>
        <item x="2"/>
        <item m="1" x="11"/>
        <item x="8"/>
        <item m="1" x="15"/>
        <item x="4"/>
        <item m="1" x="14"/>
        <item m="1" x="13"/>
        <item x="6"/>
        <item x="9"/>
        <item m="1" x="16"/>
        <item m="1" x="17"/>
        <item t="default"/>
      </items>
    </pivotField>
    <pivotField compact="0" showAll="0">
      <items count="9">
        <item x="1"/>
        <item x="0"/>
        <item m="1" x="5"/>
        <item x="3"/>
        <item x="4"/>
        <item x="2"/>
        <item m="1" x="6"/>
        <item m="1" x="7"/>
        <item t="default"/>
      </items>
    </pivotField>
    <pivotField compact="0" showAll="0"/>
    <pivotField compact="0" showAll="0">
      <items count="20">
        <item x="5"/>
        <item m="1" x="16"/>
        <item x="0"/>
        <item x="8"/>
        <item x="1"/>
        <item m="1" x="15"/>
        <item x="9"/>
        <item x="4"/>
        <item x="6"/>
        <item m="1" x="14"/>
        <item m="1" x="18"/>
        <item x="2"/>
        <item x="10"/>
        <item x="11"/>
        <item m="1" x="12"/>
        <item x="3"/>
        <item x="7"/>
        <item m="1" x="13"/>
        <item m="1" x="17"/>
        <item t="default"/>
      </items>
    </pivotField>
    <pivotField compact="0" showAll="0">
      <items count="9">
        <item x="3"/>
        <item x="1"/>
        <item x="0"/>
        <item x="4"/>
        <item x="5"/>
        <item x="2"/>
        <item m="1" x="6"/>
        <item m="1" x="7"/>
        <item t="default"/>
      </items>
    </pivotField>
    <pivotField compact="0" showAll="0"/>
    <pivotField compact="0" showAll="0">
      <items count="20">
        <item x="6"/>
        <item m="1" x="16"/>
        <item x="3"/>
        <item x="10"/>
        <item x="1"/>
        <item m="1" x="15"/>
        <item x="8"/>
        <item x="5"/>
        <item x="0"/>
        <item x="11"/>
        <item m="1" x="13"/>
        <item x="2"/>
        <item x="9"/>
        <item m="1" x="12"/>
        <item m="1" x="18"/>
        <item x="4"/>
        <item x="7"/>
        <item m="1" x="14"/>
        <item m="1" x="17"/>
        <item t="default"/>
      </items>
    </pivotField>
    <pivotField compact="0" showAll="0">
      <items count="9">
        <item x="4"/>
        <item x="1"/>
        <item x="3"/>
        <item x="0"/>
        <item m="1" x="5"/>
        <item x="2"/>
        <item m="1" x="6"/>
        <item m="1" x="7"/>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axis="axisRow" compact="0" showAll="0">
      <items count="8">
        <item x="1"/>
        <item x="5"/>
        <item x="0"/>
        <item x="3"/>
        <item x="2"/>
        <item x="4"/>
        <item m="1" x="6"/>
        <item t="default"/>
      </items>
    </pivotField>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1"/>
  </rowFields>
  <rowItems count="7">
    <i>
      <x/>
    </i>
    <i>
      <x v="1"/>
    </i>
    <i>
      <x v="2"/>
    </i>
    <i>
      <x v="3"/>
    </i>
    <i>
      <x v="4"/>
    </i>
    <i>
      <x v="5"/>
    </i>
    <i t="grand">
      <x/>
    </i>
  </rowItems>
  <colItems count="1">
    <i/>
  </colItems>
  <dataFields count="1">
    <dataField name="Suma de Colaboradores" fld="58" baseField="0" baseItem="0" numFmtId="1"/>
  </dataFields>
  <formats count="1">
    <format dxfId="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 xr10:uid="{00000000-0013-0000-FFFF-FFFF01000000}" sourceName="Añ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3">
        <i x="2" s="1"/>
        <i x="1"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llegada" xr10:uid="{00000000-0013-0000-FFFF-FFFF0A000000}" sourceName="Franja_llega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sortOrder="descending">
      <items count="22">
        <i x="20" s="1"/>
        <i x="4" s="1"/>
        <i x="0" s="1"/>
        <i x="1" s="1"/>
        <i x="2" s="1"/>
        <i x="3" s="1"/>
        <i x="15" s="1"/>
        <i x="17" s="1"/>
        <i x="16" s="1"/>
        <i x="11" s="1"/>
        <i x="10" s="1"/>
        <i x="12" s="1"/>
        <i x="9" s="1"/>
        <i x="8" s="1"/>
        <i x="6" s="1"/>
        <i x="14" s="1"/>
        <i x="21" s="1"/>
        <i x="5" s="1"/>
        <i x="7" s="1"/>
        <i x="18" s="1"/>
        <i x="13" s="1"/>
        <i x="19"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Salida" xr10:uid="{00000000-0013-0000-FFFF-FFFF0B000000}" sourceName="Franja_Sali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22">
        <i x="16" s="1"/>
        <i x="21" s="1"/>
        <i x="8" s="1"/>
        <i x="7" s="1"/>
        <i x="11" s="1"/>
        <i x="2" s="1"/>
        <i x="5" s="1"/>
        <i x="1" s="1"/>
        <i x="0" s="1"/>
        <i x="3" s="1"/>
        <i x="4" s="1"/>
        <i x="6" s="1"/>
        <i x="10" s="1"/>
        <i x="9" s="1"/>
        <i x="19" s="1"/>
        <i x="20" s="1"/>
        <i x="12" s="1"/>
        <i x="15" s="1"/>
        <i x="14" s="1"/>
        <i x="18" s="1"/>
        <i x="13" s="1"/>
        <i x="17"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1" xr10:uid="{00000000-0013-0000-FFFF-FFFF0C000000}" sourceName="Modo_Principal">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3">
        <i x="12" s="1"/>
        <i x="6" s="1"/>
        <i x="3" s="1"/>
        <i x="10" s="1"/>
        <i x="1" s="1"/>
        <i x="11" s="1"/>
        <i x="5" s="1"/>
        <i x="0" s="1"/>
        <i x="2" s="1"/>
        <i x="9" s="1"/>
        <i x="8" s="1"/>
        <i x="4" s="1"/>
        <i x="7"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_Grupo1" xr10:uid="{00000000-0013-0000-FFFF-FFFF0D000000}" sourceName="Modo_Principal_Grupo">
  <pivotTables>
    <pivotTable tabId="11" name="Genero_Edad"/>
    <pivotTable tabId="11" name="Hora_Salida"/>
    <pivotTable tabId="11" name="Modo_Principal_Auxiliar"/>
    <pivotTable tabId="11" name="Cambio_principal"/>
    <pivotTable tabId="11" name="Cambio_Pasado"/>
    <pivotTable tabId="11" name="Cambio_Futuro"/>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Vehiculos"/>
    <pivotTable tabId="11" name="TablaDinámica1"/>
    <pivotTable tabId="11" name="TablaDinámica2"/>
  </pivotTables>
  <data>
    <tabular pivotCacheId="1594588473">
      <items count="9">
        <i x="4" s="1"/>
        <i x="1" s="1"/>
        <i x="3" s="1"/>
        <i x="0" s="1"/>
        <i x="5" s="1"/>
        <i x="8" s="1"/>
        <i x="2" s="1"/>
        <i x="6" s="1"/>
        <i x="7"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1" xr10:uid="{00000000-0013-0000-FFFF-FFFF0E000000}" sourceName="Modo_Auxilia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8">
        <i x="1" s="1"/>
        <i x="0" s="1"/>
        <i x="3" s="1"/>
        <i x="7" s="1"/>
        <i x="12" s="1"/>
        <i x="10" s="1"/>
        <i x="5" s="1"/>
        <i x="2" s="1"/>
        <i x="11" s="1"/>
        <i x="8" s="1"/>
        <i x="15" s="1"/>
        <i x="4" s="1"/>
        <i x="14" s="1"/>
        <i x="13" s="1"/>
        <i x="6" s="1"/>
        <i x="9" s="1"/>
        <i x="16" s="1"/>
        <i x="1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_Grupo1" xr10:uid="{00000000-0013-0000-FFFF-FFFF0F000000}" sourceName="Modo_Auxilia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8">
        <i x="1" s="1"/>
        <i x="0" s="1"/>
        <i x="5" s="1"/>
        <i x="3" s="1"/>
        <i x="4" s="1"/>
        <i x="2" s="1"/>
        <i x="6" s="1"/>
        <i x="7"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nterior1" xr10:uid="{00000000-0013-0000-FFFF-FFFF10000000}" sourceName="Modo_Anterio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9">
        <i x="5" s="1"/>
        <i x="16" s="1"/>
        <i x="0" s="1"/>
        <i x="8" s="1"/>
        <i x="1" s="1"/>
        <i x="15" s="1"/>
        <i x="9" s="1"/>
        <i x="4" s="1"/>
        <i x="6" s="1"/>
        <i x="14" s="1"/>
        <i x="18" s="1"/>
        <i x="2" s="1"/>
        <i x="10" s="1"/>
        <i x="11" s="1"/>
        <i x="12" s="1"/>
        <i x="3" s="1"/>
        <i x="7" s="1"/>
        <i x="13" s="1"/>
        <i x="17"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nterior_Grupo1" xr10:uid="{00000000-0013-0000-FFFF-FFFF11000000}" sourceName="Anterio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8">
        <i x="3" s="1"/>
        <i x="1" s="1"/>
        <i x="0" s="1"/>
        <i x="4" s="1"/>
        <i x="5" s="1"/>
        <i x="2" s="1"/>
        <i x="6" s="1"/>
        <i x="7" s="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Futuro1" xr10:uid="{00000000-0013-0000-FFFF-FFFF12000000}" sourceName="Modo_Futu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19">
        <i x="6" s="1"/>
        <i x="16" s="1"/>
        <i x="3" s="1"/>
        <i x="10" s="1"/>
        <i x="1" s="1"/>
        <i x="15" s="1"/>
        <i x="8" s="1"/>
        <i x="5" s="1"/>
        <i x="0" s="1"/>
        <i x="11" s="1"/>
        <i x="13" s="1"/>
        <i x="2" s="1"/>
        <i x="9" s="1"/>
        <i x="12" s="1"/>
        <i x="18" s="1"/>
        <i x="4" s="1"/>
        <i x="7" s="1"/>
        <i x="14" s="1"/>
        <i x="17" s="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turo_Grupo1" xr10:uid="{00000000-0013-0000-FFFF-FFFF13000000}" sourceName="Futuro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8">
        <i x="4" s="1"/>
        <i x="1" s="1"/>
        <i x="3" s="1"/>
        <i x="0" s="1"/>
        <i x="5" s="1"/>
        <i x="2" s="1"/>
        <i x="6" s="1"/>
        <i x="7"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1" xr10:uid="{00000000-0013-0000-FFFF-FFFF02000000}" sourceName="Géne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5">
        <i x="1" s="1"/>
        <i x="0" s="1"/>
        <i x="3" s="1"/>
        <i x="2" s="1"/>
        <i x="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ango_Edad1" xr10:uid="{00000000-0013-0000-FFFF-FFFF03000000}" sourceName="Rango E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3" s="1"/>
        <i x="0" s="1"/>
        <i x="1" s="1"/>
        <i x="4" s="1"/>
        <i x="2" s="1"/>
        <i x="6" s="1"/>
        <i x="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tnia1" xr10:uid="{00000000-0013-0000-FFFF-FFFF04000000}" sourceName="Etn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3" s="1"/>
        <i x="2" s="1"/>
        <i x="4" s="1"/>
        <i x="1" s="1"/>
        <i x="0" s="1"/>
        <i x="6" s="1"/>
        <i x="5"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scapacidad1" xr10:uid="{00000000-0013-0000-FFFF-FFFF05000000}" sourceName="Discapaci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2" s="1"/>
        <i x="3" s="1"/>
        <i x="6" s="1"/>
        <i x="5" s="1"/>
        <i x="1" s="1"/>
        <i x="0" s="1"/>
        <i x="4"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strato1" xr10:uid="{00000000-0013-0000-FFFF-FFFF06000000}" sourceName="Estrat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4" s="1"/>
        <i x="2" s="1"/>
        <i x="0" s="1"/>
        <i x="1" s="1"/>
        <i x="3" s="1"/>
        <i x="5" s="1"/>
        <i x="6"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gresos1" xr10:uid="{00000000-0013-0000-FFFF-FFFF07000000}" sourceName="Ingresos">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7">
        <i x="2" s="1"/>
        <i x="1" s="1"/>
        <i x="0" s="1"/>
        <i x="3" s="1"/>
        <i x="4" s="1"/>
        <i x="5" s="1"/>
        <i x="6"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_Residencia1" xr10:uid="{00000000-0013-0000-FFFF-FFFF08000000}" sourceName="Localidad_Residenc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21">
        <i x="18" s="1"/>
        <i x="3" s="1"/>
        <i x="6" s="1"/>
        <i x="19" s="1"/>
        <i x="12" s="1"/>
        <i x="5" s="1"/>
        <i x="10" s="1"/>
        <i x="1" s="1"/>
        <i x="7" s="1"/>
        <i x="8" s="1"/>
        <i x="0" s="1"/>
        <i x="17" s="1"/>
        <i x="14" s="1"/>
        <i x="16" s="1"/>
        <i x="15" s="1"/>
        <i x="2" s="1"/>
        <i x="13" s="1"/>
        <i x="11" s="1"/>
        <i x="4" s="1"/>
        <i x="9" s="1"/>
        <i x="20"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de_Trabajo1" xr10:uid="{00000000-0013-0000-FFFF-FFFF09000000}" sourceName="Sede_Trabaj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TablaDinámica1"/>
    <pivotTable tabId="11" name="TablaDinámica2"/>
  </pivotTables>
  <data>
    <tabular pivotCacheId="1594588473">
      <items count="68">
        <i x="45" s="1"/>
        <i x="3" s="1"/>
        <i x="2" s="1"/>
        <i x="1" s="1"/>
        <i x="0" s="1"/>
        <i x="52" s="1" nd="1"/>
        <i x="39" s="1" nd="1"/>
        <i x="33" s="1" nd="1"/>
        <i x="28" s="1" nd="1"/>
        <i x="43" s="1" nd="1"/>
        <i x="50" s="1" nd="1"/>
        <i x="55" s="1" nd="1"/>
        <i x="19" s="1" nd="1"/>
        <i x="22" s="1" nd="1"/>
        <i x="63" s="1" nd="1"/>
        <i x="6" s="1" nd="1"/>
        <i x="14" s="1" nd="1"/>
        <i x="15" s="1" nd="1"/>
        <i x="11" s="1" nd="1"/>
        <i x="21" s="1" nd="1"/>
        <i x="7" s="1" nd="1"/>
        <i x="27" s="1" nd="1"/>
        <i x="20" s="1" nd="1"/>
        <i x="17" s="1" nd="1"/>
        <i x="12" s="1" nd="1"/>
        <i x="23" s="1" nd="1"/>
        <i x="10" s="1" nd="1"/>
        <i x="24" s="1" nd="1"/>
        <i x="26" s="1" nd="1"/>
        <i x="9" s="1" nd="1"/>
        <i x="13" s="1" nd="1"/>
        <i x="64" s="1" nd="1"/>
        <i x="48" s="1" nd="1"/>
        <i x="5" s="1" nd="1"/>
        <i x="25" s="1" nd="1"/>
        <i x="16" s="1" nd="1"/>
        <i x="18" s="1" nd="1"/>
        <i x="8" s="1" nd="1"/>
        <i x="53" s="1" nd="1"/>
        <i x="42" s="1" nd="1"/>
        <i x="67" s="1" nd="1"/>
        <i x="36" s="1" nd="1"/>
        <i x="57" s="1" nd="1"/>
        <i x="32" s="1" nd="1"/>
        <i x="44" s="1" nd="1"/>
        <i x="47" s="1" nd="1"/>
        <i x="35" s="1" nd="1"/>
        <i x="62" s="1" nd="1"/>
        <i x="4" s="1" nd="1"/>
        <i x="41" s="1" nd="1"/>
        <i x="61" s="1" nd="1"/>
        <i x="65" s="1" nd="1"/>
        <i x="51" s="1" nd="1"/>
        <i x="54" s="1" nd="1"/>
        <i x="60" s="1" nd="1"/>
        <i x="37" s="1" nd="1"/>
        <i x="30" s="1" nd="1"/>
        <i x="58" s="1" nd="1"/>
        <i x="49" s="1" nd="1"/>
        <i x="56" s="1" nd="1"/>
        <i x="59" s="1" nd="1"/>
        <i x="34" s="1" nd="1"/>
        <i x="40" s="1" nd="1"/>
        <i x="46" s="1" nd="1"/>
        <i x="38" s="1" nd="1"/>
        <i x="31" s="1" nd="1"/>
        <i x="66" s="1" nd="1"/>
        <i x="29"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1" xr10:uid="{00000000-0014-0000-FFFF-FFFF01000000}" cache="SegmentaciónDeDatos_Año1" caption="Año" style="PIMS_Estilo_2" lockedPosition="1" rowHeight="180000"/>
  <slicer name="Género" xr10:uid="{00000000-0014-0000-FFFF-FFFF02000000}" cache="SegmentaciónDeDatos_Género1" caption="Género" style="PIMS_Estilo_2" lockedPosition="1" rowHeight="180000"/>
  <slicer name="Rango Edad" xr10:uid="{00000000-0014-0000-FFFF-FFFF03000000}" cache="SegmentaciónDeDatos_Rango_Edad1" caption="Rango Edad" style="PIMS_Estilo_2" lockedPosition="1" rowHeight="180000"/>
  <slicer name="Etnia" xr10:uid="{00000000-0014-0000-FFFF-FFFF04000000}" cache="SegmentaciónDeDatos_Etnia1" caption="Etnia" style="PIMS_Estilo_2" lockedPosition="1" rowHeight="180000"/>
  <slicer name="Discapacidad 1" xr10:uid="{00000000-0014-0000-FFFF-FFFF05000000}" cache="SegmentaciónDeDatos_Discapacidad1" caption="Discapacidad" style="PIMS_Estilo_2" lockedPosition="1" rowHeight="180000"/>
  <slicer name="Estrato 1" xr10:uid="{00000000-0014-0000-FFFF-FFFF06000000}" cache="SegmentaciónDeDatos_Estrato1" caption="Estrato" style="PIMS_Estilo_2" lockedPosition="1" rowHeight="180000"/>
  <slicer name="Ingresos 1" xr10:uid="{00000000-0014-0000-FFFF-FFFF07000000}" cache="SegmentaciónDeDatos_Ingresos1" caption="Ingresos" style="PIMS_Estilo_2" lockedPosition="1" rowHeight="180000"/>
  <slicer name="Localidad_Residencia 1" xr10:uid="{00000000-0014-0000-FFFF-FFFF08000000}" cache="SegmentaciónDeDatos_Localidad_Residencia1" caption="Localidad_Residencia" style="PIMS_Estilo_2" lockedPosition="1" rowHeight="180000"/>
  <slicer name="Sede_Trabajo 1" xr10:uid="{00000000-0014-0000-FFFF-FFFF09000000}" cache="SegmentaciónDeDatos_Sede_Trabajo1" caption="Sede_Trabajo" style="PIMS_Estilo_2" lockedPosition="1" rowHeight="180000"/>
  <slicer name="Franja_llegada" xr10:uid="{00000000-0014-0000-FFFF-FFFF0A000000}" cache="SegmentaciónDeDatos_Franja_llegada" caption="Franja_llegada" style="PIMS_Estilo_2" lockedPosition="1" rowHeight="180000"/>
  <slicer name="Franja_Salida" xr10:uid="{00000000-0014-0000-FFFF-FFFF0B000000}" cache="SegmentaciónDeDatos_Franja_Salida" caption="Franja_Salida" style="PIMS_Estilo_2" lockedPosition="1" rowHeight="180000"/>
  <slicer name="Modo_Principal 1" xr10:uid="{00000000-0014-0000-FFFF-FFFF0C000000}" cache="SegmentaciónDeDatos_Modo_Principal1" caption="Modo_Principal" style="PIMS_Estilo_2" lockedPosition="1" rowHeight="180000"/>
  <slicer name="Modo_Principal_Grupo 1" xr10:uid="{00000000-0014-0000-FFFF-FFFF0D000000}" cache="SegmentaciónDeDatos_Modo_Principal_Grupo1" caption="Modo_Principal_Grupo" style="PIMS_Estilo_2" lockedPosition="1" rowHeight="180000"/>
  <slicer name="Modo_Auxiliar 1" xr10:uid="{00000000-0014-0000-FFFF-FFFF0E000000}" cache="SegmentaciónDeDatos_Modo_Auxiliar1" caption="Modo_Auxiliar" style="PIMS_Estilo_2" lockedPosition="1" rowHeight="180000"/>
  <slicer name="Modo_Auxiliar_Grupo 1" xr10:uid="{00000000-0014-0000-FFFF-FFFF0F000000}" cache="SegmentaciónDeDatos_Modo_Auxiliar_Grupo1" caption="Modo_Auxiliar_Grupo" style="PIMS_Estilo_2" lockedPosition="1" rowHeight="180000"/>
  <slicer name="Modo_Anterior 1" xr10:uid="{00000000-0014-0000-FFFF-FFFF10000000}" cache="SegmentaciónDeDatos_Modo_Anterior1" caption="Modo_Anterior" style="PIMS_Estilo_2" lockedPosition="1" rowHeight="180000"/>
  <slicer name="Anterior_Grupo 1" xr10:uid="{00000000-0014-0000-FFFF-FFFF11000000}" cache="SegmentaciónDeDatos_Anterior_Grupo1" caption="Anterior_Grupo" style="PIMS_Estilo_2" lockedPosition="1" rowHeight="180000"/>
  <slicer name="Modo_Futuro 1" xr10:uid="{00000000-0014-0000-FFFF-FFFF12000000}" cache="SegmentaciónDeDatos_Modo_Futuro1" caption="Modo_Futuro" style="PIMS_Estilo_2" lockedPosition="1" rowHeight="180000"/>
  <slicer name="Futuro_Grupo 1" xr10:uid="{00000000-0014-0000-FFFF-FFFF13000000}" cache="SegmentaciónDeDatos_Futuro_Grupo1" caption="Futuro_Grupo" style="PIMS_Estilo_2" lockedPosition="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D_Resumen" displayName="BD_Resumen" ref="B2:BI138" totalsRowShown="0" headerRowDxfId="86" dataDxfId="84" totalsRowDxfId="82" headerRowBorderDxfId="85" tableBorderDxfId="83" headerRowCellStyle="Head_1" totalsRowCellStyle="Normal 2">
  <autoFilter ref="B2:BI138" xr:uid="{00000000-0009-0000-0100-000001000000}"/>
  <tableColumns count="60">
    <tableColumn id="1" xr3:uid="{00000000-0010-0000-0000-000001000000}" name="ID" dataDxfId="81"/>
    <tableColumn id="68" xr3:uid="{00000000-0010-0000-0000-000044000000}" name="Año" dataDxfId="80"/>
    <tableColumn id="2" xr3:uid="{00000000-0010-0000-0000-000002000000}" name="Género" dataDxfId="79"/>
    <tableColumn id="3" xr3:uid="{00000000-0010-0000-0000-000003000000}" name="Edad" dataDxfId="78"/>
    <tableColumn id="56" xr3:uid="{00000000-0010-0000-0000-000038000000}" name="Rango Edad" dataDxfId="77"/>
    <tableColumn id="4" xr3:uid="{00000000-0010-0000-0000-000004000000}" name="Etnia" dataDxfId="76"/>
    <tableColumn id="5" xr3:uid="{00000000-0010-0000-0000-000005000000}" name="Discapacidad" dataDxfId="75"/>
    <tableColumn id="6" xr3:uid="{00000000-0010-0000-0000-000006000000}" name="Estrato" dataDxfId="74"/>
    <tableColumn id="7" xr3:uid="{00000000-0010-0000-0000-000007000000}" name="Ingresos" dataDxfId="73"/>
    <tableColumn id="8" xr3:uid="{00000000-0010-0000-0000-000008000000}" name="Ciudad_Residencia" dataDxfId="72"/>
    <tableColumn id="9" xr3:uid="{00000000-0010-0000-0000-000009000000}" name="Localidad_Residencia" dataDxfId="71"/>
    <tableColumn id="10" xr3:uid="{00000000-0010-0000-0000-00000A000000}" name="Sede_Trabajo" dataDxfId="70"/>
    <tableColumn id="11" xr3:uid="{00000000-0010-0000-0000-00000B000000}" name="Hora_Salida_Residencia" dataDxfId="69"/>
    <tableColumn id="12" xr3:uid="{00000000-0010-0000-0000-00000C000000}" name="Hora_Llegada_Trabajo" dataDxfId="68"/>
    <tableColumn id="32" xr3:uid="{00000000-0010-0000-0000-000020000000}" name="Franja_llegada" dataDxfId="67"/>
    <tableColumn id="13" xr3:uid="{00000000-0010-0000-0000-00000D000000}" name="Hora_Salida_Trabajo" dataDxfId="66"/>
    <tableColumn id="37" xr3:uid="{00000000-0010-0000-0000-000025000000}" name="Franja_Salida" dataDxfId="65"/>
    <tableColumn id="14" xr3:uid="{00000000-0010-0000-0000-00000E000000}" name="Hora_Llegada_Residencia" dataDxfId="64"/>
    <tableColumn id="15" xr3:uid="{00000000-0010-0000-0000-00000F000000}" name="Modo_Principal" dataDxfId="63"/>
    <tableColumn id="16" xr3:uid="{00000000-0010-0000-0000-000010000000}" name="Energetico_Principal" dataDxfId="62"/>
    <tableColumn id="17" xr3:uid="{00000000-0010-0000-0000-000011000000}" name="Modo_Principal_Grupo" dataDxfId="61"/>
    <tableColumn id="18" xr3:uid="{00000000-0010-0000-0000-000012000000}" name="Modo_Auxiliar" dataDxfId="60"/>
    <tableColumn id="19" xr3:uid="{00000000-0010-0000-0000-000013000000}" name="Modo_Auxiliar_Grupo" dataDxfId="59"/>
    <tableColumn id="20" xr3:uid="{00000000-0010-0000-0000-000014000000}" name="Energetico_Auxiliar" dataDxfId="58"/>
    <tableColumn id="22" xr3:uid="{00000000-0010-0000-0000-000016000000}" name="Modo_Anterior" dataDxfId="57"/>
    <tableColumn id="60" xr3:uid="{00000000-0010-0000-0000-00003C000000}" name="Anterior_Grupo" dataDxfId="56"/>
    <tableColumn id="62" xr3:uid="{00000000-0010-0000-0000-00003E000000}" name="Pasado_Cambia" dataDxfId="55"/>
    <tableColumn id="23" xr3:uid="{00000000-0010-0000-0000-000017000000}" name="Modo_Futuro" dataDxfId="54"/>
    <tableColumn id="61" xr3:uid="{00000000-0010-0000-0000-00003D000000}" name="Futuro_Grupo" dataDxfId="53"/>
    <tableColumn id="63" xr3:uid="{00000000-0010-0000-0000-00003F000000}" name="Futuro_Cambia" dataDxfId="52"/>
    <tableColumn id="24" xr3:uid="{00000000-0010-0000-0000-000018000000}" name="Horas_Laborales" dataDxfId="51"/>
    <tableColumn id="25" xr3:uid="{00000000-0010-0000-0000-000019000000}" name="Duracion_Auxiliar_Promedio" dataDxfId="50"/>
    <tableColumn id="26" xr3:uid="{00000000-0010-0000-0000-00001A000000}" name="Dur_Aux_Prm_" dataDxfId="49"/>
    <tableColumn id="27" xr3:uid="{00000000-0010-0000-0000-00001B000000}" name="Rango Duracion auxiliar" dataDxfId="48"/>
    <tableColumn id="28" xr3:uid="{00000000-0010-0000-0000-00001C000000}" name="Duracion_Promedio" dataDxfId="47"/>
    <tableColumn id="21" xr3:uid="{00000000-0010-0000-0000-000015000000}" name="Dur_Prm_" dataDxfId="46"/>
    <tableColumn id="66" xr3:uid="{00000000-0010-0000-0000-000042000000}" name="Rango Duración Viaje" dataDxfId="45"/>
    <tableColumn id="65" xr3:uid="{00000000-0010-0000-0000-000041000000}" name="Viajes" dataDxfId="44"/>
    <tableColumn id="29" xr3:uid="{00000000-0010-0000-0000-00001D000000}" name="Viajes Auxiliares" dataDxfId="43"/>
    <tableColumn id="57" xr3:uid="{00000000-0010-0000-0000-000039000000}" name="Distancia_Auxiliar_Promedio" dataDxfId="42"/>
    <tableColumn id="31" xr3:uid="{00000000-0010-0000-0000-00001F000000}" name="Dist_Aux_Prm_" dataDxfId="41"/>
    <tableColumn id="33" xr3:uid="{00000000-0010-0000-0000-000021000000}" name="Rango Distancia Auxiliar" dataDxfId="40"/>
    <tableColumn id="30" xr3:uid="{00000000-0010-0000-0000-00001E000000}" name="Distancia_Promedio" dataDxfId="39"/>
    <tableColumn id="49" xr3:uid="{00000000-0010-0000-0000-000031000000}" name="Dist_Prm_" dataDxfId="38"/>
    <tableColumn id="34" xr3:uid="{00000000-0010-0000-0000-000022000000}" name="Rango Distancia Viaje" dataDxfId="37"/>
    <tableColumn id="64" xr3:uid="{00000000-0010-0000-0000-000040000000}" name="Emision_Anual" dataDxfId="36"/>
    <tableColumn id="35" xr3:uid="{00000000-0010-0000-0000-000023000000}" name="Huella_Carbono" dataDxfId="35"/>
    <tableColumn id="36" xr3:uid="{00000000-0010-0000-0000-000024000000}" name="Consumo_Anual" dataDxfId="34"/>
    <tableColumn id="58" xr3:uid="{00000000-0010-0000-0000-00003A000000}" name="Huella_Energetica" dataDxfId="33"/>
    <tableColumn id="38" xr3:uid="{00000000-0010-0000-0000-000026000000}" name="Tiempo_Transporte_Anual" dataDxfId="32"/>
    <tableColumn id="39" xr3:uid="{00000000-0010-0000-0000-000027000000}" name="Huella_Calidad_Vida" dataDxfId="31"/>
    <tableColumn id="40" xr3:uid="{00000000-0010-0000-0000-000028000000}" name="Gasto_Transporte_Anual" dataDxfId="30"/>
    <tableColumn id="41" xr3:uid="{00000000-0010-0000-0000-000029000000}" name="Huella_economica" dataDxfId="29"/>
    <tableColumn id="42" xr3:uid="{00000000-0010-0000-0000-00002A000000}" name="Porcentaje_Ingreso" dataDxfId="28" dataCellStyle="Porcentaje"/>
    <tableColumn id="43" xr3:uid="{00000000-0010-0000-0000-00002B000000}" name="Huella_equidad_" dataDxfId="27" dataCellStyle="Porcentaje"/>
    <tableColumn id="44" xr3:uid="{00000000-0010-0000-0000-00002C000000}" name="Tiempo_Actividad_Diaria" dataDxfId="26"/>
    <tableColumn id="45" xr3:uid="{00000000-0010-0000-0000-00002D000000}" name="Actividad_Fisica_" dataDxfId="25"/>
    <tableColumn id="46" xr3:uid="{00000000-0010-0000-0000-00002E000000}" name="Sedentario" dataDxfId="24"/>
    <tableColumn id="47" xr3:uid="{00000000-0010-0000-0000-00002F000000}" name="Colaboradores" dataDxfId="23"/>
    <tableColumn id="48" xr3:uid="{00000000-0010-0000-0000-000030000000}" name="Invalidez"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dicadores" displayName="Indicadores" ref="BK2:BY4" totalsRowShown="0" headerRowDxfId="21" dataDxfId="20" tableBorderDxfId="19">
  <autoFilter ref="BK2:BY4" xr:uid="{00000000-0009-0000-0100-000002000000}"/>
  <tableColumns count="15">
    <tableColumn id="1" xr3:uid="{00000000-0010-0000-0100-000001000000}" name="Año" dataDxfId="18"/>
    <tableColumn id="2" xr3:uid="{00000000-0010-0000-0100-000002000000}" name="Número de colaboradores" dataDxfId="17">
      <calculatedColumnFormula>SUMIFS(BD_Resumen[Colaboradores],BD_Resumen[Año],$BK3)</calculatedColumnFormula>
    </tableColumn>
    <tableColumn id="3" xr3:uid="{00000000-0010-0000-0100-000003000000}" name="Encuestas válidas" dataDxfId="16">
      <calculatedColumnFormula>COUNTIFS(BD_Resumen[Colaboradores],"&lt;&gt;0",BD_Resumen[Año],Indicadores[[#This Row],[Año]])</calculatedColumnFormula>
    </tableColumn>
    <tableColumn id="4" xr3:uid="{00000000-0010-0000-0100-000004000000}" name="Factor de expansión" dataDxfId="15">
      <calculatedColumnFormula>IFERROR(BL3/BM3,1)</calculatedColumnFormula>
    </tableColumn>
    <tableColumn id="12" xr3:uid="{00000000-0010-0000-0100-00000C000000}" name="Huella de carbono" dataDxfId="14">
      <calculatedColumnFormula>SUMIFS(BD_Resumen[Huella_Carbono],BD_Resumen[Año],Indicadores[[#This Row],[Año]])</calculatedColumnFormula>
    </tableColumn>
    <tableColumn id="13" xr3:uid="{00000000-0010-0000-0100-00000D000000}" name="Huella de carbono per capita" dataDxfId="13">
      <calculatedColumnFormula>IFERROR(Indicadores[[#This Row],[Huella de carbono]]/Indicadores[[#This Row],[Número de colaboradores]],0)</calculatedColumnFormula>
    </tableColumn>
    <tableColumn id="14" xr3:uid="{00000000-0010-0000-0100-00000E000000}" name="Huella energetica" dataDxfId="12">
      <calculatedColumnFormula>SUMIFS(BD_Resumen[Huella_Energetica],BD_Resumen[Año],Indicadores[[#This Row],[Año]])</calculatedColumnFormula>
    </tableColumn>
    <tableColumn id="15" xr3:uid="{00000000-0010-0000-0100-00000F000000}" name="Huella energetica per capita" dataDxfId="11">
      <calculatedColumnFormula>IFERROR(Indicadores[[#This Row],[Huella energetica]]/Indicadores[[#This Row],[Número de colaboradores]],0)</calculatedColumnFormula>
    </tableColumn>
    <tableColumn id="16" xr3:uid="{00000000-0010-0000-0100-000010000000}" name="Huella de calidad de vida" dataDxfId="10">
      <calculatedColumnFormula>SUMIFS(BD_Resumen[Huella_Calidad_Vida],BD_Resumen[Año],Indicadores[[#This Row],[Año]])</calculatedColumnFormula>
    </tableColumn>
    <tableColumn id="17" xr3:uid="{00000000-0010-0000-0100-000011000000}" name="Huella de calidad de vida per capita" dataDxfId="9">
      <calculatedColumnFormula>IFERROR(Indicadores[[#This Row],[Huella de calidad de vida]]/Indicadores[[#This Row],[Número de colaboradores]],0)</calculatedColumnFormula>
    </tableColumn>
    <tableColumn id="18" xr3:uid="{00000000-0010-0000-0100-000012000000}" name="Huella economica" dataDxfId="8">
      <calculatedColumnFormula>SUMIFS(BD_Resumen[Huella_economica],BD_Resumen[Año],Indicadores[[#This Row],[Año]])</calculatedColumnFormula>
    </tableColumn>
    <tableColumn id="19" xr3:uid="{00000000-0010-0000-0100-000013000000}" name="Huella economica per capita" dataDxfId="7">
      <calculatedColumnFormula>IFERROR(Indicadores[[#This Row],[Huella economica]]/Indicadores[[#This Row],[Número de colaboradores]],0)</calculatedColumnFormula>
    </tableColumn>
    <tableColumn id="20" xr3:uid="{00000000-0010-0000-0100-000014000000}" name="Huella de equidad" dataDxfId="6">
      <calculatedColumnFormula>IFERROR(SUMIFS(BD_Resumen[Huella_equidad_],BD_Resumen[Año],Indicadores[[#This Row],[Año]])/Indicadores[[#This Row],[Número de colaboradores]],0)</calculatedColumnFormula>
    </tableColumn>
    <tableColumn id="21" xr3:uid="{00000000-0010-0000-0100-000015000000}" name="Actividad fisica" dataDxfId="5">
      <calculatedColumnFormula>IFERROR(SUMIFS(BD_Resumen[Actividad_Fisica_],BD_Resumen[Año],Indicadores[[#This Row],[Año]])/Indicadores[[#This Row],[Número de colaboradores]],0)</calculatedColumnFormula>
    </tableColumn>
    <tableColumn id="22" xr3:uid="{00000000-0010-0000-0100-000016000000}" name="Huella de sedentarismo" dataDxfId="4">
      <calculatedColumnFormula>IFERROR(SUMIFS(BD_Resumen[Sedentario],BD_Resumen[Año],Indicadores[[#This Row],[Año]])/Indicadores[[#This Row],[Número de colaboradores]],0)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printerSettings" Target="../printerSettings/printerSettings4.bin"/><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table" Target="../tables/table2.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D1:Q1001"/>
  <sheetViews>
    <sheetView showGridLines="0" showRowColHeaders="0" zoomScale="55" zoomScaleNormal="55" workbookViewId="0"/>
  </sheetViews>
  <sheetFormatPr baseColWidth="10" defaultColWidth="14.42578125" defaultRowHeight="15" customHeight="1" x14ac:dyDescent="0.25"/>
  <cols>
    <col min="1" max="2" width="10.5703125" style="51" customWidth="1"/>
    <col min="3" max="3" width="11.85546875" style="51" customWidth="1"/>
    <col min="4" max="5" width="10.5703125" style="51" customWidth="1"/>
    <col min="6" max="6" width="11.85546875" style="51" customWidth="1"/>
    <col min="7" max="8" width="10.5703125" style="51" customWidth="1"/>
    <col min="9" max="9" width="11.85546875" style="51" customWidth="1"/>
    <col min="10" max="11" width="10.5703125" style="51" customWidth="1"/>
    <col min="12" max="12" width="11.85546875" style="51" customWidth="1"/>
    <col min="13" max="13" width="10.5703125" style="51" customWidth="1"/>
    <col min="14" max="26" width="11.42578125" style="51" customWidth="1"/>
    <col min="27" max="16384" width="14.42578125" style="51"/>
  </cols>
  <sheetData>
    <row r="1" spans="4:17" ht="36.75" customHeight="1" x14ac:dyDescent="0.25"/>
    <row r="2" spans="4:17" ht="36.75" customHeight="1" x14ac:dyDescent="0.25">
      <c r="G2" s="126"/>
      <c r="H2" s="127"/>
      <c r="I2" s="127"/>
      <c r="J2" s="127"/>
      <c r="K2" s="127"/>
      <c r="L2" s="127"/>
      <c r="M2" s="127"/>
      <c r="N2" s="127"/>
      <c r="O2" s="52"/>
    </row>
    <row r="3" spans="4:17" ht="36.75" customHeight="1" x14ac:dyDescent="0.25"/>
    <row r="4" spans="4:17" ht="36.75" customHeight="1" x14ac:dyDescent="0.25"/>
    <row r="5" spans="4:17" ht="30" customHeight="1" x14ac:dyDescent="0.25"/>
    <row r="6" spans="4:17" ht="36.6" customHeight="1" x14ac:dyDescent="0.25"/>
    <row r="7" spans="4:17" ht="36.75" customHeight="1" x14ac:dyDescent="0.25"/>
    <row r="8" spans="4:17" ht="39.950000000000003" customHeight="1" x14ac:dyDescent="0.25"/>
    <row r="9" spans="4:17" ht="27.6" customHeight="1" x14ac:dyDescent="0.25"/>
    <row r="10" spans="4:17" ht="36.75" customHeight="1" x14ac:dyDescent="0.25"/>
    <row r="11" spans="4:17" ht="54.6" customHeight="1" x14ac:dyDescent="0.25"/>
    <row r="12" spans="4:17" ht="24" customHeight="1" x14ac:dyDescent="0.25"/>
    <row r="13" spans="4:17" ht="27.6" customHeight="1" x14ac:dyDescent="0.25"/>
    <row r="14" spans="4:17" ht="36.75" customHeight="1" x14ac:dyDescent="0.3">
      <c r="D14" s="128"/>
      <c r="E14" s="127"/>
      <c r="F14" s="127"/>
      <c r="G14" s="127"/>
      <c r="I14" s="128"/>
      <c r="J14" s="127"/>
      <c r="K14" s="127"/>
      <c r="L14" s="127"/>
      <c r="N14" s="128"/>
      <c r="O14" s="127"/>
      <c r="P14" s="127"/>
      <c r="Q14" s="127"/>
    </row>
    <row r="15" spans="4:17" ht="36.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7.25" customHeight="1" x14ac:dyDescent="0.25"/>
    <row r="29" ht="15.75" customHeight="1" x14ac:dyDescent="0.25"/>
    <row r="30" ht="15.75" customHeight="1" x14ac:dyDescent="0.25"/>
    <row r="31" ht="15.75" customHeight="1" x14ac:dyDescent="0.25"/>
    <row r="32" ht="15.75" customHeight="1" x14ac:dyDescent="0.25"/>
    <row r="33" spans="6:15" ht="15.75" customHeight="1" x14ac:dyDescent="0.25"/>
    <row r="34" spans="6:15" ht="15.75" customHeight="1" x14ac:dyDescent="0.25"/>
    <row r="35" spans="6:15" ht="15.75" customHeight="1" x14ac:dyDescent="0.3">
      <c r="F35" s="128"/>
      <c r="G35" s="127"/>
      <c r="H35" s="127"/>
      <c r="I35" s="127"/>
      <c r="L35" s="128"/>
      <c r="M35" s="127"/>
      <c r="N35" s="127"/>
      <c r="O35" s="127"/>
    </row>
    <row r="36" spans="6:15" ht="15.75" customHeight="1" x14ac:dyDescent="0.25"/>
    <row r="37" spans="6:15" ht="15.75" customHeight="1" x14ac:dyDescent="0.25"/>
    <row r="38" spans="6:15" ht="15.75" customHeight="1" x14ac:dyDescent="0.25"/>
    <row r="39" spans="6:15" ht="15.75" customHeight="1" x14ac:dyDescent="0.25"/>
    <row r="40" spans="6:15" ht="15.75" customHeight="1" x14ac:dyDescent="0.25"/>
    <row r="41" spans="6:15" ht="15.75" customHeight="1" x14ac:dyDescent="0.25"/>
    <row r="42" spans="6:15" ht="15.75" customHeight="1" x14ac:dyDescent="0.25"/>
    <row r="43" spans="6:15" ht="15.75" customHeight="1" x14ac:dyDescent="0.25"/>
    <row r="44" spans="6:15" ht="15.75" customHeight="1" x14ac:dyDescent="0.25"/>
    <row r="45" spans="6:15" ht="15.75" customHeight="1" x14ac:dyDescent="0.25"/>
    <row r="46" spans="6:15" ht="15.75" customHeight="1" x14ac:dyDescent="0.25"/>
    <row r="47" spans="6:15" ht="15.75" customHeight="1" x14ac:dyDescent="0.25"/>
    <row r="48" spans="6:1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sheetProtection selectLockedCells="1"/>
  <mergeCells count="6">
    <mergeCell ref="G2:N2"/>
    <mergeCell ref="D14:G14"/>
    <mergeCell ref="I14:L14"/>
    <mergeCell ref="N14:Q14"/>
    <mergeCell ref="F35:I35"/>
    <mergeCell ref="L35:O35"/>
  </mergeCells>
  <pageMargins left="0.7" right="0.7" top="0.75" bottom="0.75" header="0" footer="0"/>
  <pageSetup scale="3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ADB"/>
  </sheetPr>
  <dimension ref="A1:Y992"/>
  <sheetViews>
    <sheetView showGridLines="0" showRowColHeaders="0" tabSelected="1" zoomScale="106" zoomScaleNormal="106" workbookViewId="0">
      <selection activeCell="F19" sqref="F19:G19"/>
    </sheetView>
  </sheetViews>
  <sheetFormatPr baseColWidth="10" defaultColWidth="14.42578125" defaultRowHeight="15" customHeight="1" x14ac:dyDescent="0.25"/>
  <cols>
    <col min="1" max="3" width="10.5703125" style="54" customWidth="1"/>
    <col min="4" max="5" width="14.140625" style="54" customWidth="1"/>
    <col min="6" max="6" width="17.140625" style="54" customWidth="1"/>
    <col min="7" max="7" width="12.140625" style="54" customWidth="1"/>
    <col min="8" max="8" width="14.140625" style="54" customWidth="1"/>
    <col min="9" max="9" width="3.85546875" style="54" customWidth="1"/>
    <col min="10" max="12" width="12.5703125" style="54" customWidth="1"/>
    <col min="13" max="23" width="12.85546875" style="54" customWidth="1"/>
    <col min="24" max="25" width="13.140625" style="54" customWidth="1"/>
    <col min="26" max="16384" width="14.42578125" style="54"/>
  </cols>
  <sheetData>
    <row r="1" spans="1:25" ht="45" customHeight="1" x14ac:dyDescent="0.25">
      <c r="A1" s="53"/>
      <c r="B1" s="53"/>
      <c r="C1" s="53"/>
      <c r="D1" s="53"/>
      <c r="E1" s="53"/>
      <c r="F1" s="53"/>
      <c r="G1" s="53"/>
      <c r="H1" s="53"/>
      <c r="I1" s="53"/>
      <c r="J1" s="53"/>
      <c r="K1" s="53"/>
      <c r="L1" s="53"/>
      <c r="M1" s="53"/>
      <c r="N1" s="53"/>
      <c r="O1" s="53"/>
      <c r="P1" s="53"/>
      <c r="Q1" s="53"/>
      <c r="R1" s="53"/>
      <c r="S1" s="53"/>
      <c r="T1" s="53"/>
      <c r="U1" s="53"/>
      <c r="V1" s="53"/>
      <c r="W1" s="53"/>
      <c r="X1" s="53"/>
      <c r="Y1" s="53"/>
    </row>
    <row r="2" spans="1:25" ht="45" customHeight="1" x14ac:dyDescent="0.25">
      <c r="A2" s="53"/>
      <c r="B2" s="53"/>
      <c r="C2" s="53"/>
      <c r="D2" s="53"/>
      <c r="E2" s="53"/>
      <c r="F2" s="53"/>
      <c r="G2" s="53"/>
      <c r="H2" s="53"/>
      <c r="I2" s="53"/>
      <c r="J2" s="53"/>
      <c r="K2" s="53"/>
      <c r="L2" s="53"/>
      <c r="M2" s="53"/>
      <c r="N2" s="53"/>
      <c r="O2" s="53"/>
      <c r="P2" s="53"/>
      <c r="Q2" s="53"/>
      <c r="R2" s="53"/>
      <c r="S2" s="53"/>
      <c r="T2" s="53"/>
      <c r="U2" s="53"/>
      <c r="V2" s="53"/>
      <c r="W2" s="53"/>
      <c r="X2" s="53"/>
      <c r="Y2" s="53"/>
    </row>
    <row r="3" spans="1:25" ht="45" customHeight="1" x14ac:dyDescent="0.25">
      <c r="A3" s="53"/>
      <c r="B3" s="53"/>
      <c r="C3" s="53"/>
      <c r="D3" s="53"/>
      <c r="E3" s="53"/>
      <c r="F3" s="53"/>
      <c r="G3" s="53"/>
      <c r="H3" s="53"/>
      <c r="I3" s="53"/>
      <c r="J3" s="53"/>
      <c r="K3" s="53"/>
      <c r="L3" s="53"/>
      <c r="M3" s="53"/>
      <c r="N3" s="53"/>
      <c r="O3" s="53"/>
      <c r="P3" s="53"/>
      <c r="Q3" s="53"/>
      <c r="R3" s="53"/>
      <c r="S3" s="53"/>
      <c r="T3" s="53"/>
      <c r="U3" s="53"/>
      <c r="V3" s="53"/>
      <c r="W3" s="53"/>
      <c r="X3" s="53"/>
      <c r="Y3" s="53"/>
    </row>
    <row r="4" spans="1:25" ht="15.9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row>
    <row r="5" spans="1:25" ht="21" customHeight="1" x14ac:dyDescent="0.25">
      <c r="A5" s="53"/>
      <c r="B5" s="137" t="s">
        <v>330</v>
      </c>
      <c r="C5" s="138"/>
      <c r="D5" s="137" t="s">
        <v>331</v>
      </c>
      <c r="E5" s="138"/>
      <c r="F5" s="138"/>
      <c r="G5" s="138"/>
      <c r="H5" s="138"/>
      <c r="I5" s="53"/>
      <c r="J5" s="137" t="s">
        <v>0</v>
      </c>
      <c r="K5" s="138"/>
      <c r="L5" s="138"/>
      <c r="M5" s="138"/>
      <c r="N5" s="53"/>
      <c r="O5" s="53"/>
      <c r="P5" s="53"/>
      <c r="Q5" s="53"/>
      <c r="R5" s="53"/>
      <c r="S5" s="53"/>
      <c r="T5" s="53"/>
      <c r="U5" s="53"/>
      <c r="V5" s="53"/>
      <c r="W5" s="53"/>
      <c r="X5" s="53"/>
      <c r="Y5" s="53"/>
    </row>
    <row r="6" spans="1:25" ht="42.6" customHeight="1" x14ac:dyDescent="0.25">
      <c r="A6" s="53"/>
      <c r="B6" s="137" t="s">
        <v>332</v>
      </c>
      <c r="C6" s="138"/>
      <c r="D6" s="139" t="s">
        <v>477</v>
      </c>
      <c r="E6" s="140"/>
      <c r="F6" s="140"/>
      <c r="G6" s="140"/>
      <c r="H6" s="140"/>
      <c r="I6" s="53"/>
      <c r="J6" s="55" t="s">
        <v>333</v>
      </c>
      <c r="K6" s="55" t="s">
        <v>334</v>
      </c>
      <c r="L6" s="55" t="s">
        <v>335</v>
      </c>
      <c r="M6" s="55" t="s">
        <v>336</v>
      </c>
      <c r="N6" s="53"/>
      <c r="O6" s="53"/>
      <c r="P6" s="53"/>
      <c r="Q6" s="53"/>
      <c r="R6" s="53"/>
      <c r="S6" s="53"/>
      <c r="T6" s="53"/>
      <c r="U6" s="53"/>
      <c r="V6" s="53"/>
      <c r="W6" s="53"/>
      <c r="X6" s="53"/>
      <c r="Y6" s="53"/>
    </row>
    <row r="7" spans="1:25" ht="39" customHeight="1" x14ac:dyDescent="0.25">
      <c r="A7" s="53"/>
      <c r="B7" s="137" t="s">
        <v>337</v>
      </c>
      <c r="C7" s="138"/>
      <c r="D7" s="139" t="s">
        <v>478</v>
      </c>
      <c r="E7" s="140"/>
      <c r="F7" s="140"/>
      <c r="G7" s="140"/>
      <c r="H7" s="140"/>
      <c r="I7" s="53"/>
      <c r="J7" s="56">
        <v>91</v>
      </c>
      <c r="K7" s="56">
        <v>83</v>
      </c>
      <c r="L7" s="56">
        <v>0</v>
      </c>
      <c r="M7" s="112">
        <f>SUM(J7:L7)</f>
        <v>174</v>
      </c>
      <c r="N7" s="53"/>
      <c r="O7" s="53"/>
      <c r="P7" s="53"/>
      <c r="Q7" s="53"/>
      <c r="R7" s="53"/>
      <c r="S7" s="53"/>
      <c r="T7" s="53"/>
      <c r="U7" s="53"/>
      <c r="V7" s="53"/>
      <c r="W7" s="53"/>
      <c r="X7" s="53"/>
      <c r="Y7" s="53"/>
    </row>
    <row r="8" spans="1:25" ht="39" customHeight="1" x14ac:dyDescent="0.25">
      <c r="A8" s="53"/>
      <c r="B8" s="137" t="s">
        <v>338</v>
      </c>
      <c r="C8" s="138"/>
      <c r="D8" s="139" t="s">
        <v>479</v>
      </c>
      <c r="E8" s="140"/>
      <c r="F8" s="140"/>
      <c r="G8" s="140"/>
      <c r="H8" s="140"/>
      <c r="I8" s="53"/>
      <c r="J8" s="53"/>
      <c r="K8" s="53"/>
      <c r="L8" s="53"/>
      <c r="M8" s="53"/>
      <c r="N8" s="53"/>
      <c r="O8" s="53"/>
      <c r="P8" s="53"/>
      <c r="Q8" s="53"/>
      <c r="R8" s="53"/>
      <c r="S8" s="53"/>
      <c r="T8" s="53"/>
      <c r="U8" s="53"/>
      <c r="V8" s="53"/>
      <c r="W8" s="53"/>
      <c r="X8" s="53"/>
      <c r="Y8" s="53"/>
    </row>
    <row r="9" spans="1:25" ht="39" customHeight="1" x14ac:dyDescent="0.25">
      <c r="A9" s="53"/>
      <c r="B9" s="137" t="s">
        <v>339</v>
      </c>
      <c r="C9" s="138"/>
      <c r="D9" s="139">
        <v>4292800</v>
      </c>
      <c r="E9" s="140"/>
      <c r="F9" s="140"/>
      <c r="G9" s="140"/>
      <c r="H9" s="140"/>
      <c r="I9" s="53"/>
      <c r="J9" s="53"/>
      <c r="K9" s="53"/>
      <c r="L9" s="53"/>
      <c r="M9" s="53"/>
      <c r="N9" s="53"/>
      <c r="O9" s="53"/>
      <c r="P9" s="53"/>
      <c r="Q9" s="53"/>
      <c r="R9" s="53"/>
      <c r="S9" s="53"/>
      <c r="T9" s="53"/>
      <c r="U9" s="53"/>
      <c r="V9" s="53"/>
      <c r="W9" s="53"/>
      <c r="X9" s="53"/>
      <c r="Y9" s="53"/>
    </row>
    <row r="10" spans="1:25" ht="39" customHeight="1" x14ac:dyDescent="0.25">
      <c r="A10" s="53"/>
      <c r="B10" s="137" t="s">
        <v>340</v>
      </c>
      <c r="C10" s="138"/>
      <c r="D10" s="139" t="s">
        <v>480</v>
      </c>
      <c r="E10" s="140"/>
      <c r="F10" s="140"/>
      <c r="G10" s="140"/>
      <c r="H10" s="140"/>
      <c r="I10" s="53"/>
      <c r="J10" s="53"/>
      <c r="K10" s="53"/>
      <c r="L10" s="53"/>
      <c r="M10" s="53"/>
      <c r="N10" s="53"/>
      <c r="O10" s="53"/>
      <c r="P10" s="53"/>
      <c r="Q10" s="53"/>
      <c r="R10" s="53"/>
      <c r="S10" s="53"/>
      <c r="T10" s="53"/>
      <c r="U10" s="53"/>
      <c r="V10" s="53"/>
      <c r="W10" s="53"/>
      <c r="X10" s="53"/>
      <c r="Y10" s="53"/>
    </row>
    <row r="11" spans="1:25" ht="39" customHeight="1" x14ac:dyDescent="0.25">
      <c r="A11" s="53"/>
      <c r="B11" s="137" t="s">
        <v>341</v>
      </c>
      <c r="C11" s="138"/>
      <c r="D11" s="139" t="s">
        <v>1</v>
      </c>
      <c r="E11" s="140"/>
      <c r="F11" s="140"/>
      <c r="G11" s="140"/>
      <c r="H11" s="140"/>
      <c r="I11" s="53"/>
      <c r="J11" s="53"/>
      <c r="K11" s="53"/>
      <c r="L11" s="53"/>
      <c r="M11" s="53"/>
      <c r="N11" s="53"/>
      <c r="O11" s="53"/>
      <c r="P11" s="53"/>
      <c r="Q11" s="53"/>
      <c r="R11" s="53"/>
      <c r="S11" s="53"/>
      <c r="T11" s="53"/>
      <c r="U11" s="53"/>
      <c r="V11" s="53"/>
      <c r="W11" s="53"/>
      <c r="X11" s="53"/>
      <c r="Y11" s="53"/>
    </row>
    <row r="12" spans="1:25" ht="15.95" customHeight="1"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row>
    <row r="13" spans="1:25" ht="24.6" customHeight="1" x14ac:dyDescent="0.25">
      <c r="A13" s="53"/>
      <c r="B13" s="130" t="s">
        <v>361</v>
      </c>
      <c r="C13" s="130"/>
      <c r="D13" s="130"/>
      <c r="E13" s="111" t="s">
        <v>362</v>
      </c>
      <c r="F13" s="130" t="s">
        <v>363</v>
      </c>
      <c r="G13" s="130"/>
      <c r="H13" s="53"/>
      <c r="I13" s="53"/>
      <c r="J13" s="53"/>
      <c r="K13" s="53"/>
      <c r="L13" s="53"/>
      <c r="M13" s="53"/>
      <c r="N13" s="53"/>
      <c r="O13" s="53"/>
      <c r="P13" s="53"/>
      <c r="Q13" s="53"/>
      <c r="R13" s="53"/>
      <c r="S13" s="53"/>
      <c r="T13" s="53"/>
      <c r="U13" s="53"/>
      <c r="V13" s="53"/>
      <c r="W13" s="53"/>
      <c r="X13" s="53"/>
      <c r="Y13" s="53"/>
    </row>
    <row r="14" spans="1:25" ht="24.6" customHeight="1" x14ac:dyDescent="0.25">
      <c r="A14" s="53"/>
      <c r="B14" s="129" t="s">
        <v>364</v>
      </c>
      <c r="C14" s="129"/>
      <c r="D14" s="129"/>
      <c r="E14" s="110">
        <v>54</v>
      </c>
      <c r="F14" s="136">
        <v>0</v>
      </c>
      <c r="G14" s="136"/>
      <c r="H14" s="53"/>
      <c r="I14" s="53"/>
      <c r="J14" s="53"/>
      <c r="K14" s="53"/>
      <c r="L14" s="53"/>
      <c r="M14" s="53"/>
      <c r="N14" s="53"/>
      <c r="O14" s="53"/>
      <c r="P14" s="53"/>
      <c r="Q14" s="53"/>
      <c r="R14" s="53"/>
      <c r="S14" s="53"/>
      <c r="T14" s="53"/>
      <c r="U14" s="53"/>
      <c r="V14" s="53"/>
      <c r="W14" s="53"/>
      <c r="X14" s="53"/>
      <c r="Y14" s="53"/>
    </row>
    <row r="15" spans="1:25" ht="24.6" customHeight="1" x14ac:dyDescent="0.25">
      <c r="A15" s="53"/>
      <c r="B15" s="129" t="s">
        <v>365</v>
      </c>
      <c r="C15" s="129"/>
      <c r="D15" s="129"/>
      <c r="E15" s="110">
        <v>2</v>
      </c>
      <c r="F15" s="136">
        <v>0</v>
      </c>
      <c r="G15" s="136"/>
      <c r="H15" s="53"/>
      <c r="I15" s="53"/>
      <c r="J15" s="53"/>
      <c r="K15" s="53"/>
      <c r="L15" s="53"/>
      <c r="M15" s="53"/>
      <c r="N15" s="53"/>
      <c r="O15" s="53"/>
      <c r="P15" s="53"/>
      <c r="Q15" s="53"/>
      <c r="R15" s="53"/>
      <c r="S15" s="53"/>
      <c r="T15" s="53"/>
      <c r="U15" s="53"/>
      <c r="V15" s="53"/>
      <c r="W15" s="53"/>
      <c r="X15" s="53"/>
      <c r="Y15" s="53"/>
    </row>
    <row r="16" spans="1:25" ht="24.6" customHeight="1" x14ac:dyDescent="0.25">
      <c r="A16" s="53"/>
      <c r="B16" s="129" t="s">
        <v>366</v>
      </c>
      <c r="C16" s="129"/>
      <c r="D16" s="129"/>
      <c r="E16" s="110">
        <v>20</v>
      </c>
      <c r="F16" s="136">
        <v>0</v>
      </c>
      <c r="G16" s="136"/>
      <c r="H16" s="53"/>
      <c r="I16" s="53"/>
      <c r="J16" s="53"/>
      <c r="K16" s="53"/>
      <c r="L16" s="53"/>
      <c r="M16" s="53"/>
      <c r="N16" s="53"/>
      <c r="O16" s="53"/>
      <c r="P16" s="53"/>
      <c r="Q16" s="53"/>
      <c r="R16" s="53"/>
      <c r="S16" s="53"/>
      <c r="T16" s="53"/>
      <c r="U16" s="53"/>
      <c r="V16" s="53"/>
      <c r="W16" s="53"/>
      <c r="X16" s="53"/>
      <c r="Y16" s="53"/>
    </row>
    <row r="17" spans="1:25" ht="24.6" customHeight="1" x14ac:dyDescent="0.25">
      <c r="A17" s="53"/>
      <c r="B17" s="129" t="s">
        <v>367</v>
      </c>
      <c r="C17" s="129"/>
      <c r="D17" s="129"/>
      <c r="E17" s="110">
        <v>21</v>
      </c>
      <c r="F17" s="136">
        <v>0</v>
      </c>
      <c r="G17" s="136"/>
      <c r="H17" s="53"/>
      <c r="I17" s="53"/>
      <c r="J17" s="53"/>
      <c r="K17" s="53"/>
      <c r="L17" s="53"/>
      <c r="M17" s="53"/>
      <c r="N17" s="53"/>
      <c r="O17" s="53"/>
      <c r="P17" s="53"/>
      <c r="Q17" s="53"/>
      <c r="R17" s="53"/>
      <c r="S17" s="53"/>
      <c r="T17" s="53"/>
      <c r="U17" s="53"/>
      <c r="V17" s="53"/>
      <c r="W17" s="53"/>
      <c r="X17" s="53"/>
      <c r="Y17" s="53"/>
    </row>
    <row r="18" spans="1:25" ht="24.6" customHeight="1" x14ac:dyDescent="0.25">
      <c r="A18" s="53"/>
      <c r="B18" s="129" t="s">
        <v>368</v>
      </c>
      <c r="C18" s="129"/>
      <c r="D18" s="129"/>
      <c r="E18" s="110">
        <v>0</v>
      </c>
      <c r="F18" s="136"/>
      <c r="G18" s="136"/>
      <c r="H18" s="53"/>
      <c r="I18" s="53"/>
      <c r="J18" s="53"/>
      <c r="K18" s="53"/>
      <c r="L18" s="53"/>
      <c r="M18" s="53"/>
      <c r="N18" s="53"/>
      <c r="O18" s="53"/>
      <c r="P18" s="53"/>
      <c r="Q18" s="53"/>
      <c r="R18" s="53"/>
      <c r="S18" s="53"/>
      <c r="T18" s="53"/>
      <c r="U18" s="53"/>
      <c r="V18" s="53"/>
      <c r="W18" s="53"/>
      <c r="X18" s="53"/>
      <c r="Y18" s="53"/>
    </row>
    <row r="19" spans="1:25" ht="24.6" customHeight="1" x14ac:dyDescent="0.25">
      <c r="A19" s="53"/>
      <c r="B19" s="129" t="s">
        <v>369</v>
      </c>
      <c r="C19" s="129"/>
      <c r="D19" s="129"/>
      <c r="E19" s="110">
        <v>0</v>
      </c>
      <c r="F19" s="136"/>
      <c r="G19" s="136"/>
      <c r="H19" s="53"/>
      <c r="I19" s="53"/>
      <c r="J19" s="53"/>
      <c r="K19" s="53"/>
      <c r="L19" s="53"/>
      <c r="M19" s="53"/>
      <c r="N19" s="53"/>
      <c r="O19" s="53"/>
      <c r="P19" s="53"/>
      <c r="Q19" s="53"/>
      <c r="R19" s="53"/>
      <c r="S19" s="53"/>
      <c r="T19" s="53"/>
      <c r="U19" s="53"/>
      <c r="V19" s="53"/>
      <c r="W19" s="53"/>
      <c r="X19" s="53"/>
      <c r="Y19" s="53"/>
    </row>
    <row r="20" spans="1:25" ht="24.6" customHeight="1" x14ac:dyDescent="0.25">
      <c r="A20" s="53"/>
      <c r="B20" s="129" t="s">
        <v>370</v>
      </c>
      <c r="C20" s="129"/>
      <c r="D20" s="129"/>
      <c r="E20" s="110">
        <v>0</v>
      </c>
      <c r="F20" s="136"/>
      <c r="G20" s="136"/>
      <c r="H20" s="53"/>
      <c r="I20" s="53"/>
      <c r="J20" s="53"/>
      <c r="K20" s="53"/>
      <c r="L20" s="53"/>
      <c r="M20" s="53"/>
      <c r="N20" s="53"/>
      <c r="O20" s="53"/>
      <c r="P20" s="53"/>
      <c r="Q20" s="53"/>
      <c r="R20" s="53"/>
      <c r="S20" s="53"/>
      <c r="T20" s="53"/>
      <c r="U20" s="53"/>
      <c r="V20" s="53"/>
      <c r="W20" s="53"/>
      <c r="X20" s="53"/>
      <c r="Y20" s="53"/>
    </row>
    <row r="21" spans="1:25" ht="15.9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row>
    <row r="22" spans="1:25" ht="24.6" customHeight="1" x14ac:dyDescent="0.25">
      <c r="A22" s="53"/>
      <c r="B22" s="130" t="s">
        <v>371</v>
      </c>
      <c r="C22" s="130"/>
      <c r="D22" s="130"/>
      <c r="E22" s="130"/>
      <c r="F22" s="130"/>
      <c r="G22" s="53"/>
      <c r="H22" s="53"/>
      <c r="I22" s="53"/>
      <c r="J22" s="53"/>
      <c r="K22" s="53"/>
      <c r="L22" s="53"/>
      <c r="M22" s="53"/>
      <c r="N22" s="53"/>
      <c r="O22" s="53"/>
      <c r="P22" s="53"/>
      <c r="Q22" s="53"/>
      <c r="R22" s="53"/>
      <c r="S22" s="53"/>
      <c r="T22" s="53"/>
      <c r="U22" s="53"/>
      <c r="V22" s="53"/>
      <c r="W22" s="53"/>
      <c r="X22" s="53"/>
      <c r="Y22" s="53"/>
    </row>
    <row r="23" spans="1:25" ht="24.6" customHeight="1" x14ac:dyDescent="0.25">
      <c r="A23" s="53"/>
      <c r="B23" s="129" t="s">
        <v>372</v>
      </c>
      <c r="C23" s="129"/>
      <c r="D23" s="129"/>
      <c r="E23" s="129"/>
      <c r="F23" s="108" t="s">
        <v>125</v>
      </c>
      <c r="G23" s="53"/>
      <c r="H23" s="53"/>
      <c r="I23" s="53"/>
      <c r="J23" s="53"/>
      <c r="K23" s="53"/>
      <c r="L23" s="53"/>
      <c r="M23" s="53"/>
      <c r="N23" s="53"/>
      <c r="O23" s="53"/>
      <c r="P23" s="53"/>
      <c r="Q23" s="53"/>
      <c r="R23" s="53"/>
      <c r="S23" s="53"/>
      <c r="T23" s="53"/>
      <c r="U23" s="53"/>
      <c r="V23" s="53"/>
      <c r="W23" s="53"/>
      <c r="X23" s="53"/>
      <c r="Y23" s="53"/>
    </row>
    <row r="24" spans="1:25" ht="24.6" customHeight="1" x14ac:dyDescent="0.25">
      <c r="A24" s="53"/>
      <c r="B24" s="129" t="s">
        <v>373</v>
      </c>
      <c r="C24" s="129"/>
      <c r="D24" s="129"/>
      <c r="E24" s="129"/>
      <c r="F24" s="108" t="s">
        <v>125</v>
      </c>
      <c r="G24" s="53"/>
      <c r="H24" s="53"/>
      <c r="I24" s="53"/>
      <c r="J24" s="53"/>
      <c r="K24" s="53"/>
      <c r="L24" s="53"/>
      <c r="M24" s="53"/>
      <c r="N24" s="53"/>
      <c r="O24" s="53"/>
      <c r="P24" s="53"/>
      <c r="Q24" s="53"/>
      <c r="R24" s="53"/>
      <c r="S24" s="53"/>
      <c r="T24" s="53"/>
      <c r="U24" s="53"/>
      <c r="V24" s="53"/>
      <c r="W24" s="53"/>
      <c r="X24" s="53"/>
      <c r="Y24" s="53"/>
    </row>
    <row r="25" spans="1:25" ht="24.6" customHeight="1" x14ac:dyDescent="0.25">
      <c r="A25" s="53"/>
      <c r="B25" s="129" t="s">
        <v>374</v>
      </c>
      <c r="C25" s="129"/>
      <c r="D25" s="129"/>
      <c r="E25" s="129"/>
      <c r="F25" s="108" t="s">
        <v>129</v>
      </c>
      <c r="G25" s="53"/>
      <c r="H25" s="53"/>
      <c r="I25" s="53"/>
      <c r="J25" s="53"/>
      <c r="K25" s="53"/>
      <c r="L25" s="53"/>
      <c r="M25" s="53"/>
      <c r="N25" s="53"/>
      <c r="O25" s="53"/>
      <c r="P25" s="53"/>
      <c r="Q25" s="53"/>
      <c r="R25" s="53"/>
      <c r="S25" s="53"/>
      <c r="T25" s="53"/>
      <c r="U25" s="53"/>
      <c r="V25" s="53"/>
      <c r="W25" s="53"/>
      <c r="X25" s="53"/>
      <c r="Y25" s="53"/>
    </row>
    <row r="26" spans="1:25" ht="24.6" customHeight="1" x14ac:dyDescent="0.25">
      <c r="A26" s="53"/>
      <c r="B26" s="129" t="s">
        <v>375</v>
      </c>
      <c r="C26" s="129"/>
      <c r="D26" s="129"/>
      <c r="E26" s="129"/>
      <c r="F26" s="108" t="s">
        <v>125</v>
      </c>
      <c r="G26" s="53"/>
      <c r="H26" s="53"/>
      <c r="I26" s="53"/>
      <c r="J26" s="53"/>
      <c r="K26" s="53"/>
      <c r="L26" s="53"/>
      <c r="M26" s="53"/>
      <c r="N26" s="53"/>
      <c r="O26" s="53"/>
      <c r="P26" s="53"/>
      <c r="Q26" s="53"/>
      <c r="R26" s="53"/>
      <c r="S26" s="53"/>
      <c r="T26" s="53"/>
      <c r="U26" s="53"/>
      <c r="V26" s="53"/>
      <c r="W26" s="53"/>
      <c r="X26" s="53"/>
      <c r="Y26" s="53"/>
    </row>
    <row r="27" spans="1:25" ht="24.6" customHeight="1" x14ac:dyDescent="0.25">
      <c r="A27" s="53"/>
      <c r="B27" s="129" t="s">
        <v>376</v>
      </c>
      <c r="C27" s="129"/>
      <c r="D27" s="129"/>
      <c r="E27" s="129"/>
      <c r="F27" s="108" t="s">
        <v>129</v>
      </c>
      <c r="G27" s="53"/>
      <c r="H27" s="53"/>
      <c r="I27" s="53"/>
      <c r="J27" s="53"/>
      <c r="K27" s="53"/>
      <c r="L27" s="53"/>
      <c r="M27" s="53"/>
      <c r="N27" s="53"/>
      <c r="O27" s="53"/>
      <c r="P27" s="53"/>
      <c r="Q27" s="53"/>
      <c r="R27" s="53"/>
      <c r="S27" s="53"/>
      <c r="T27" s="53"/>
      <c r="U27" s="53"/>
      <c r="V27" s="53"/>
      <c r="W27" s="53"/>
      <c r="X27" s="53"/>
      <c r="Y27" s="53"/>
    </row>
    <row r="28" spans="1:25" ht="24.6" customHeight="1" x14ac:dyDescent="0.25">
      <c r="A28" s="53"/>
      <c r="B28" s="129" t="s">
        <v>377</v>
      </c>
      <c r="C28" s="129"/>
      <c r="D28" s="129"/>
      <c r="E28" s="129"/>
      <c r="F28" s="109"/>
      <c r="G28" s="53"/>
      <c r="H28" s="53"/>
      <c r="I28" s="53"/>
      <c r="J28" s="53"/>
      <c r="K28" s="53"/>
      <c r="L28" s="53"/>
      <c r="M28" s="53"/>
      <c r="N28" s="53"/>
      <c r="O28" s="53"/>
      <c r="P28" s="53"/>
      <c r="Q28" s="53"/>
      <c r="R28" s="53"/>
      <c r="S28" s="53"/>
      <c r="T28" s="53"/>
      <c r="U28" s="53"/>
      <c r="V28" s="53"/>
      <c r="W28" s="53"/>
      <c r="X28" s="53"/>
      <c r="Y28" s="53"/>
    </row>
    <row r="29" spans="1:25" ht="15.95" customHeight="1" x14ac:dyDescent="0.25">
      <c r="A29" s="53"/>
      <c r="B29" s="62"/>
      <c r="C29" s="63"/>
      <c r="D29" s="53"/>
      <c r="E29" s="53"/>
      <c r="F29" s="53"/>
      <c r="G29" s="53"/>
      <c r="H29" s="53"/>
      <c r="I29" s="53"/>
      <c r="J29" s="53"/>
      <c r="K29" s="53"/>
      <c r="L29" s="53"/>
      <c r="M29" s="53"/>
      <c r="N29" s="53"/>
      <c r="O29" s="53"/>
      <c r="P29" s="53"/>
      <c r="Q29" s="53"/>
      <c r="R29" s="53"/>
      <c r="S29" s="53"/>
      <c r="T29" s="53"/>
      <c r="U29" s="53"/>
      <c r="V29" s="53"/>
      <c r="W29" s="53"/>
      <c r="X29" s="53"/>
      <c r="Y29" s="53"/>
    </row>
    <row r="30" spans="1:25" ht="24.6" customHeight="1" x14ac:dyDescent="0.25">
      <c r="A30" s="53"/>
      <c r="B30" s="130" t="s">
        <v>378</v>
      </c>
      <c r="C30" s="130"/>
      <c r="D30" s="130"/>
      <c r="E30" s="130"/>
      <c r="F30" s="130"/>
      <c r="G30" s="53"/>
      <c r="H30" s="53"/>
      <c r="I30" s="53"/>
      <c r="J30" s="53"/>
      <c r="K30" s="53"/>
      <c r="L30" s="53"/>
      <c r="M30" s="53"/>
      <c r="N30" s="53"/>
      <c r="O30" s="53"/>
      <c r="P30" s="53"/>
      <c r="Q30" s="53"/>
      <c r="R30" s="53"/>
      <c r="S30" s="53"/>
      <c r="T30" s="53"/>
      <c r="U30" s="53"/>
      <c r="V30" s="53"/>
      <c r="W30" s="53"/>
      <c r="X30" s="53"/>
      <c r="Y30" s="53"/>
    </row>
    <row r="31" spans="1:25" ht="21.6" customHeight="1" x14ac:dyDescent="0.25">
      <c r="A31" s="53"/>
      <c r="B31" s="129" t="s">
        <v>379</v>
      </c>
      <c r="C31" s="129"/>
      <c r="D31" s="129"/>
      <c r="E31" s="129"/>
      <c r="F31" s="108" t="s">
        <v>125</v>
      </c>
      <c r="G31" s="53"/>
      <c r="H31" s="53"/>
      <c r="I31" s="53"/>
      <c r="J31" s="53"/>
      <c r="K31" s="53"/>
      <c r="L31" s="53"/>
      <c r="M31" s="53"/>
      <c r="N31" s="53"/>
      <c r="O31" s="53"/>
      <c r="P31" s="53"/>
      <c r="Q31" s="53"/>
      <c r="R31" s="53"/>
      <c r="S31" s="53"/>
      <c r="T31" s="53"/>
      <c r="U31" s="53"/>
      <c r="V31" s="53"/>
      <c r="W31" s="53"/>
      <c r="X31" s="53"/>
      <c r="Y31" s="53"/>
    </row>
    <row r="32" spans="1:25" ht="21.6" customHeight="1" x14ac:dyDescent="0.25">
      <c r="A32" s="53"/>
      <c r="B32" s="129" t="s">
        <v>380</v>
      </c>
      <c r="C32" s="129"/>
      <c r="D32" s="129"/>
      <c r="E32" s="129"/>
      <c r="F32" s="108" t="s">
        <v>125</v>
      </c>
      <c r="G32" s="53"/>
      <c r="H32" s="53"/>
      <c r="I32" s="53"/>
      <c r="J32" s="53"/>
      <c r="K32" s="53"/>
      <c r="L32" s="53"/>
      <c r="M32" s="53"/>
      <c r="N32" s="53"/>
      <c r="O32" s="53"/>
      <c r="P32" s="53"/>
      <c r="Q32" s="53"/>
      <c r="R32" s="53"/>
      <c r="S32" s="53"/>
      <c r="T32" s="53"/>
      <c r="U32" s="53"/>
      <c r="V32" s="53"/>
      <c r="W32" s="53"/>
      <c r="X32" s="53"/>
      <c r="Y32" s="53"/>
    </row>
    <row r="33" spans="1:25" ht="21.6" customHeight="1" x14ac:dyDescent="0.25">
      <c r="A33" s="53"/>
      <c r="B33" s="129" t="s">
        <v>381</v>
      </c>
      <c r="C33" s="129"/>
      <c r="D33" s="129"/>
      <c r="E33" s="129"/>
      <c r="F33" s="108" t="s">
        <v>125</v>
      </c>
      <c r="G33" s="53"/>
      <c r="H33" s="53"/>
      <c r="I33" s="53"/>
      <c r="J33" s="53"/>
      <c r="K33" s="53"/>
      <c r="L33" s="53"/>
      <c r="M33" s="53"/>
      <c r="N33" s="53"/>
      <c r="O33" s="53"/>
      <c r="P33" s="53"/>
      <c r="Q33" s="53"/>
      <c r="R33" s="53"/>
      <c r="S33" s="53"/>
      <c r="T33" s="53"/>
      <c r="U33" s="53"/>
      <c r="V33" s="53"/>
      <c r="W33" s="53"/>
      <c r="X33" s="53"/>
      <c r="Y33" s="53"/>
    </row>
    <row r="34" spans="1:25" ht="29.45" customHeight="1" x14ac:dyDescent="0.25">
      <c r="A34" s="53"/>
      <c r="B34" s="129" t="s">
        <v>382</v>
      </c>
      <c r="C34" s="129"/>
      <c r="D34" s="129"/>
      <c r="E34" s="129"/>
      <c r="F34" s="108" t="s">
        <v>125</v>
      </c>
      <c r="G34" s="53"/>
      <c r="H34" s="53"/>
      <c r="I34" s="53"/>
      <c r="J34" s="53"/>
      <c r="K34" s="53"/>
      <c r="L34" s="53"/>
      <c r="M34" s="53"/>
      <c r="N34" s="53"/>
      <c r="O34" s="53"/>
      <c r="P34" s="53"/>
      <c r="Q34" s="53"/>
      <c r="R34" s="53"/>
      <c r="S34" s="53"/>
      <c r="T34" s="53"/>
      <c r="U34" s="53"/>
      <c r="V34" s="53"/>
      <c r="W34" s="53"/>
      <c r="X34" s="53"/>
      <c r="Y34" s="53"/>
    </row>
    <row r="35" spans="1:25" ht="21.6" customHeight="1" x14ac:dyDescent="0.25">
      <c r="A35" s="53"/>
      <c r="B35" s="129" t="s">
        <v>377</v>
      </c>
      <c r="C35" s="129"/>
      <c r="D35" s="129"/>
      <c r="E35" s="129"/>
      <c r="F35" s="109"/>
      <c r="G35" s="53"/>
      <c r="H35" s="53"/>
      <c r="I35" s="53"/>
      <c r="J35" s="53"/>
      <c r="K35" s="53"/>
      <c r="L35" s="53"/>
      <c r="M35" s="53"/>
      <c r="N35" s="53"/>
      <c r="O35" s="53"/>
      <c r="P35" s="53"/>
      <c r="Q35" s="53"/>
      <c r="R35" s="53"/>
      <c r="S35" s="53"/>
      <c r="T35" s="53"/>
      <c r="U35" s="53"/>
      <c r="V35" s="53"/>
      <c r="W35" s="53"/>
      <c r="X35" s="53"/>
      <c r="Y35" s="53"/>
    </row>
    <row r="36" spans="1:25" ht="15.95" customHeight="1" x14ac:dyDescent="0.25">
      <c r="A36" s="53"/>
      <c r="B36" s="62"/>
      <c r="C36" s="63"/>
      <c r="D36" s="53"/>
      <c r="E36" s="53"/>
      <c r="F36" s="53"/>
      <c r="G36" s="53"/>
      <c r="H36" s="53"/>
      <c r="I36" s="53"/>
      <c r="J36" s="53"/>
      <c r="K36" s="53"/>
      <c r="L36" s="53"/>
      <c r="M36" s="53"/>
      <c r="N36" s="53"/>
      <c r="O36" s="53"/>
      <c r="P36" s="53"/>
      <c r="Q36" s="53"/>
      <c r="R36" s="53"/>
      <c r="S36" s="53"/>
      <c r="T36" s="53"/>
      <c r="U36" s="53"/>
      <c r="V36" s="53"/>
      <c r="W36" s="53"/>
      <c r="X36" s="53"/>
      <c r="Y36" s="53"/>
    </row>
    <row r="37" spans="1:25" ht="24.6" customHeight="1" x14ac:dyDescent="0.25">
      <c r="A37" s="53"/>
      <c r="B37" s="130" t="s">
        <v>438</v>
      </c>
      <c r="C37" s="130"/>
      <c r="D37" s="130"/>
      <c r="E37" s="130"/>
      <c r="F37" s="130"/>
      <c r="G37" s="53"/>
      <c r="H37" s="53"/>
      <c r="I37" s="53"/>
      <c r="J37" s="53"/>
      <c r="K37" s="53"/>
      <c r="L37" s="53"/>
      <c r="M37" s="53"/>
      <c r="N37" s="53"/>
      <c r="O37" s="53"/>
      <c r="P37" s="53"/>
      <c r="Q37" s="53"/>
      <c r="R37" s="53"/>
      <c r="S37" s="53"/>
      <c r="T37" s="53"/>
      <c r="U37" s="53"/>
      <c r="V37" s="53"/>
      <c r="W37" s="53"/>
      <c r="X37" s="53"/>
      <c r="Y37" s="53"/>
    </row>
    <row r="38" spans="1:25" ht="21.6" customHeight="1" x14ac:dyDescent="0.25">
      <c r="A38" s="53"/>
      <c r="B38" s="129" t="s">
        <v>383</v>
      </c>
      <c r="C38" s="129"/>
      <c r="D38" s="129"/>
      <c r="E38" s="129"/>
      <c r="F38" s="108">
        <v>13</v>
      </c>
      <c r="G38" s="53"/>
      <c r="H38" s="53"/>
      <c r="I38" s="53"/>
      <c r="J38" s="53"/>
      <c r="K38" s="53"/>
      <c r="L38" s="53"/>
      <c r="M38" s="53"/>
      <c r="N38" s="53"/>
      <c r="O38" s="53"/>
      <c r="P38" s="53"/>
      <c r="Q38" s="53"/>
      <c r="R38" s="53"/>
      <c r="S38" s="53"/>
      <c r="T38" s="53"/>
      <c r="U38" s="53"/>
      <c r="V38" s="53"/>
      <c r="W38" s="53"/>
      <c r="X38" s="53"/>
      <c r="Y38" s="53"/>
    </row>
    <row r="39" spans="1:25" ht="21.6" customHeight="1" x14ac:dyDescent="0.25">
      <c r="A39" s="53"/>
      <c r="B39" s="129" t="s">
        <v>384</v>
      </c>
      <c r="C39" s="129"/>
      <c r="D39" s="129"/>
      <c r="E39" s="129"/>
      <c r="F39" s="108">
        <v>4</v>
      </c>
      <c r="G39" s="53"/>
      <c r="H39" s="53"/>
      <c r="I39" s="53"/>
      <c r="J39" s="53"/>
      <c r="K39" s="53"/>
      <c r="L39" s="53"/>
      <c r="M39" s="53"/>
      <c r="N39" s="53"/>
      <c r="O39" s="53"/>
      <c r="P39" s="53"/>
      <c r="Q39" s="53"/>
      <c r="R39" s="53"/>
      <c r="S39" s="53"/>
      <c r="T39" s="53"/>
      <c r="U39" s="53"/>
      <c r="V39" s="53"/>
      <c r="W39" s="53"/>
      <c r="X39" s="53"/>
      <c r="Y39" s="53"/>
    </row>
    <row r="40" spans="1:25" ht="21.6" customHeight="1" x14ac:dyDescent="0.25">
      <c r="A40" s="53"/>
      <c r="B40" s="129" t="s">
        <v>385</v>
      </c>
      <c r="C40" s="129"/>
      <c r="D40" s="129"/>
      <c r="E40" s="129"/>
      <c r="F40" s="108">
        <v>0</v>
      </c>
      <c r="G40" s="53"/>
      <c r="H40" s="53"/>
      <c r="I40" s="53"/>
      <c r="J40" s="53"/>
      <c r="K40" s="53"/>
      <c r="L40" s="53"/>
      <c r="M40" s="53"/>
      <c r="N40" s="53"/>
      <c r="O40" s="53"/>
      <c r="P40" s="53"/>
      <c r="Q40" s="53"/>
      <c r="R40" s="53"/>
      <c r="S40" s="53"/>
      <c r="T40" s="53"/>
      <c r="U40" s="53"/>
      <c r="V40" s="53"/>
      <c r="W40" s="53"/>
      <c r="X40" s="53"/>
      <c r="Y40" s="53"/>
    </row>
    <row r="41" spans="1:25" ht="21.6" customHeight="1" x14ac:dyDescent="0.25">
      <c r="A41" s="53"/>
      <c r="B41" s="129" t="s">
        <v>386</v>
      </c>
      <c r="C41" s="129"/>
      <c r="D41" s="129"/>
      <c r="E41" s="129"/>
      <c r="F41" s="108">
        <v>0</v>
      </c>
      <c r="G41" s="53"/>
      <c r="H41" s="53"/>
      <c r="I41" s="53"/>
      <c r="J41" s="53"/>
      <c r="K41" s="53"/>
      <c r="L41" s="53"/>
      <c r="M41" s="53"/>
      <c r="N41" s="53"/>
      <c r="O41" s="53"/>
      <c r="P41" s="53"/>
      <c r="Q41" s="53"/>
      <c r="R41" s="53"/>
      <c r="S41" s="53"/>
      <c r="T41" s="53"/>
      <c r="U41" s="53"/>
      <c r="V41" s="53"/>
      <c r="W41" s="53"/>
      <c r="X41" s="53"/>
      <c r="Y41" s="53"/>
    </row>
    <row r="42" spans="1:25" ht="21.6" customHeight="1" x14ac:dyDescent="0.25">
      <c r="A42" s="53"/>
      <c r="B42" s="129" t="s">
        <v>387</v>
      </c>
      <c r="C42" s="129"/>
      <c r="D42" s="129"/>
      <c r="E42" s="129"/>
      <c r="F42" s="108"/>
      <c r="G42" s="53"/>
      <c r="H42" s="53"/>
      <c r="I42" s="53"/>
      <c r="J42" s="53"/>
      <c r="K42" s="53"/>
      <c r="L42" s="53"/>
      <c r="M42" s="53"/>
      <c r="N42" s="53"/>
      <c r="O42" s="53"/>
      <c r="P42" s="53"/>
      <c r="Q42" s="53"/>
      <c r="R42" s="53"/>
      <c r="S42" s="53"/>
      <c r="T42" s="53"/>
      <c r="U42" s="53"/>
      <c r="V42" s="53"/>
      <c r="W42" s="53"/>
      <c r="X42" s="53"/>
      <c r="Y42" s="53"/>
    </row>
    <row r="43" spans="1:25" ht="15.9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row>
    <row r="44" spans="1:25" ht="24.95" customHeight="1" x14ac:dyDescent="0.25">
      <c r="A44" s="53"/>
      <c r="B44" s="130" t="s">
        <v>388</v>
      </c>
      <c r="C44" s="130"/>
      <c r="D44" s="130"/>
      <c r="E44" s="130"/>
      <c r="F44" s="130"/>
      <c r="G44" s="53"/>
      <c r="H44" s="53"/>
      <c r="I44" s="53"/>
      <c r="J44" s="53"/>
      <c r="K44" s="53"/>
      <c r="L44" s="53"/>
      <c r="M44" s="53"/>
      <c r="N44" s="53"/>
      <c r="O44" s="53"/>
      <c r="P44" s="53"/>
      <c r="Q44" s="53"/>
      <c r="R44" s="53"/>
      <c r="S44" s="53"/>
      <c r="T44" s="53"/>
      <c r="U44" s="53"/>
      <c r="V44" s="53"/>
      <c r="W44" s="53"/>
      <c r="X44" s="53"/>
      <c r="Y44" s="53"/>
    </row>
    <row r="45" spans="1:25" ht="20.45" customHeight="1" x14ac:dyDescent="0.25">
      <c r="A45" s="53"/>
      <c r="B45" s="129" t="s">
        <v>389</v>
      </c>
      <c r="C45" s="129"/>
      <c r="D45" s="129"/>
      <c r="E45" s="129"/>
      <c r="F45" s="108" t="s">
        <v>129</v>
      </c>
      <c r="G45" s="53"/>
      <c r="H45" s="53"/>
      <c r="I45" s="53"/>
      <c r="J45" s="53"/>
      <c r="K45" s="53"/>
      <c r="L45" s="53"/>
      <c r="M45" s="53"/>
      <c r="N45" s="53"/>
      <c r="O45" s="53"/>
      <c r="P45" s="53"/>
      <c r="Q45" s="53"/>
      <c r="R45" s="53"/>
      <c r="S45" s="53"/>
      <c r="T45" s="53"/>
      <c r="U45" s="53"/>
      <c r="V45" s="53"/>
      <c r="W45" s="53"/>
      <c r="X45" s="53"/>
      <c r="Y45" s="53"/>
    </row>
    <row r="46" spans="1:25" ht="20.45" customHeight="1" x14ac:dyDescent="0.25">
      <c r="A46" s="53"/>
      <c r="B46" s="129" t="s">
        <v>390</v>
      </c>
      <c r="C46" s="129"/>
      <c r="D46" s="129"/>
      <c r="E46" s="129"/>
      <c r="F46" s="108" t="s">
        <v>125</v>
      </c>
      <c r="G46" s="53"/>
      <c r="H46" s="53"/>
      <c r="I46" s="53"/>
      <c r="J46" s="53"/>
      <c r="K46" s="53"/>
      <c r="L46" s="53"/>
      <c r="M46" s="53"/>
      <c r="N46" s="53"/>
      <c r="O46" s="53"/>
      <c r="P46" s="53"/>
      <c r="Q46" s="53"/>
      <c r="R46" s="53"/>
      <c r="S46" s="53"/>
      <c r="T46" s="53"/>
      <c r="U46" s="53"/>
      <c r="V46" s="53"/>
      <c r="W46" s="53"/>
      <c r="X46" s="53"/>
      <c r="Y46" s="53"/>
    </row>
    <row r="47" spans="1:25" ht="20.45" customHeight="1" x14ac:dyDescent="0.25">
      <c r="A47" s="53"/>
      <c r="B47" s="129" t="s">
        <v>391</v>
      </c>
      <c r="C47" s="129"/>
      <c r="D47" s="129"/>
      <c r="E47" s="129"/>
      <c r="F47" s="108" t="s">
        <v>129</v>
      </c>
      <c r="G47" s="53"/>
      <c r="H47" s="53"/>
      <c r="I47" s="53"/>
      <c r="J47" s="53"/>
      <c r="K47" s="53"/>
      <c r="L47" s="53"/>
      <c r="M47" s="53"/>
      <c r="N47" s="53"/>
      <c r="O47" s="53"/>
      <c r="P47" s="53"/>
      <c r="Q47" s="53"/>
      <c r="R47" s="53"/>
      <c r="S47" s="53"/>
      <c r="T47" s="53"/>
      <c r="U47" s="53"/>
      <c r="V47" s="53"/>
      <c r="W47" s="53"/>
      <c r="X47" s="53"/>
      <c r="Y47" s="53"/>
    </row>
    <row r="48" spans="1:25" ht="20.45" customHeight="1" x14ac:dyDescent="0.25">
      <c r="A48" s="53"/>
      <c r="B48" s="129" t="s">
        <v>392</v>
      </c>
      <c r="C48" s="129"/>
      <c r="D48" s="129"/>
      <c r="E48" s="129"/>
      <c r="F48" s="108" t="s">
        <v>129</v>
      </c>
      <c r="G48" s="53"/>
      <c r="H48" s="53"/>
      <c r="I48" s="53"/>
      <c r="J48" s="53"/>
      <c r="K48" s="53"/>
      <c r="L48" s="53"/>
      <c r="M48" s="53"/>
      <c r="N48" s="53"/>
      <c r="O48" s="53"/>
      <c r="P48" s="53"/>
      <c r="Q48" s="53"/>
      <c r="R48" s="53"/>
      <c r="S48" s="53"/>
      <c r="T48" s="53"/>
      <c r="U48" s="53"/>
      <c r="V48" s="53"/>
      <c r="W48" s="53"/>
      <c r="X48" s="53"/>
      <c r="Y48" s="53"/>
    </row>
    <row r="49" spans="1:25" ht="20.45" customHeight="1" x14ac:dyDescent="0.25">
      <c r="A49" s="53"/>
      <c r="B49" s="129" t="s">
        <v>393</v>
      </c>
      <c r="C49" s="129"/>
      <c r="D49" s="129"/>
      <c r="E49" s="129"/>
      <c r="F49" s="108" t="s">
        <v>129</v>
      </c>
      <c r="G49" s="53"/>
      <c r="H49" s="53"/>
      <c r="I49" s="53"/>
      <c r="J49" s="53"/>
      <c r="K49" s="53"/>
      <c r="L49" s="53"/>
      <c r="M49" s="53"/>
      <c r="N49" s="53"/>
      <c r="O49" s="53"/>
      <c r="P49" s="53"/>
      <c r="Q49" s="53"/>
      <c r="R49" s="53"/>
      <c r="S49" s="53"/>
      <c r="T49" s="53"/>
      <c r="U49" s="53"/>
      <c r="V49" s="53"/>
      <c r="W49" s="53"/>
      <c r="X49" s="53"/>
      <c r="Y49" s="53"/>
    </row>
    <row r="50" spans="1:25" ht="20.45" customHeight="1" x14ac:dyDescent="0.25">
      <c r="A50" s="53"/>
      <c r="B50" s="129" t="s">
        <v>394</v>
      </c>
      <c r="C50" s="129"/>
      <c r="D50" s="129"/>
      <c r="E50" s="129"/>
      <c r="F50" s="108" t="s">
        <v>125</v>
      </c>
      <c r="G50" s="53"/>
      <c r="H50" s="53"/>
      <c r="I50" s="53"/>
      <c r="J50" s="53"/>
      <c r="K50" s="53"/>
      <c r="L50" s="53"/>
      <c r="M50" s="53"/>
      <c r="N50" s="53"/>
      <c r="O50" s="53"/>
      <c r="P50" s="53"/>
      <c r="Q50" s="53"/>
      <c r="R50" s="53"/>
      <c r="S50" s="53"/>
      <c r="T50" s="53"/>
      <c r="U50" s="53"/>
      <c r="V50" s="53"/>
      <c r="W50" s="53"/>
      <c r="X50" s="53"/>
      <c r="Y50" s="53"/>
    </row>
    <row r="51" spans="1:25" ht="20.45" customHeight="1" x14ac:dyDescent="0.25">
      <c r="A51" s="53"/>
      <c r="B51" s="129" t="s">
        <v>395</v>
      </c>
      <c r="C51" s="129"/>
      <c r="D51" s="129"/>
      <c r="E51" s="129"/>
      <c r="F51" s="108" t="s">
        <v>129</v>
      </c>
      <c r="G51" s="53"/>
      <c r="H51" s="53"/>
      <c r="I51" s="53"/>
      <c r="J51" s="53"/>
      <c r="K51" s="53"/>
      <c r="L51" s="53"/>
      <c r="M51" s="53"/>
      <c r="N51" s="53"/>
      <c r="O51" s="53"/>
      <c r="P51" s="53"/>
      <c r="Q51" s="53"/>
      <c r="R51" s="53"/>
      <c r="S51" s="53"/>
      <c r="T51" s="53"/>
      <c r="U51" s="53"/>
      <c r="V51" s="53"/>
      <c r="W51" s="53"/>
      <c r="X51" s="53"/>
      <c r="Y51" s="53"/>
    </row>
    <row r="52" spans="1:25" ht="20.45" customHeight="1" x14ac:dyDescent="0.25">
      <c r="A52" s="53"/>
      <c r="B52" s="129" t="s">
        <v>396</v>
      </c>
      <c r="C52" s="129"/>
      <c r="D52" s="129"/>
      <c r="E52" s="129"/>
      <c r="F52" s="108" t="s">
        <v>125</v>
      </c>
      <c r="G52" s="53"/>
      <c r="H52" s="53"/>
      <c r="I52" s="53"/>
      <c r="J52" s="53"/>
      <c r="K52" s="53"/>
      <c r="L52" s="53"/>
      <c r="M52" s="53"/>
      <c r="N52" s="53"/>
      <c r="O52" s="53"/>
      <c r="P52" s="53"/>
      <c r="Q52" s="53"/>
      <c r="R52" s="53"/>
      <c r="S52" s="53"/>
      <c r="T52" s="53"/>
      <c r="U52" s="53"/>
      <c r="V52" s="53"/>
      <c r="W52" s="53"/>
      <c r="X52" s="53"/>
      <c r="Y52" s="53"/>
    </row>
    <row r="53" spans="1:25" ht="20.45" customHeight="1" x14ac:dyDescent="0.25">
      <c r="A53" s="53"/>
      <c r="B53" s="129" t="s">
        <v>2</v>
      </c>
      <c r="C53" s="129"/>
      <c r="D53" s="129"/>
      <c r="E53" s="129"/>
      <c r="F53" s="108" t="s">
        <v>125</v>
      </c>
      <c r="G53" s="53"/>
      <c r="H53" s="53"/>
      <c r="I53" s="53"/>
      <c r="J53" s="53"/>
      <c r="K53" s="53"/>
      <c r="L53" s="53"/>
      <c r="M53" s="53"/>
      <c r="N53" s="53"/>
      <c r="O53" s="53"/>
      <c r="P53" s="53"/>
      <c r="Q53" s="53"/>
      <c r="R53" s="53"/>
      <c r="S53" s="53"/>
      <c r="T53" s="53"/>
      <c r="U53" s="53"/>
      <c r="V53" s="53"/>
      <c r="W53" s="53"/>
      <c r="X53" s="53"/>
      <c r="Y53" s="53"/>
    </row>
    <row r="54" spans="1:25" ht="20.45" customHeight="1" x14ac:dyDescent="0.25">
      <c r="A54" s="53"/>
      <c r="B54" s="129" t="s">
        <v>397</v>
      </c>
      <c r="C54" s="129"/>
      <c r="D54" s="129"/>
      <c r="E54" s="129"/>
      <c r="F54" s="108" t="s">
        <v>129</v>
      </c>
      <c r="G54" s="53"/>
      <c r="H54" s="53"/>
      <c r="I54" s="53"/>
      <c r="J54" s="53"/>
      <c r="K54" s="53"/>
      <c r="L54" s="53"/>
      <c r="M54" s="53"/>
      <c r="N54" s="53"/>
      <c r="O54" s="53"/>
      <c r="P54" s="53"/>
      <c r="Q54" s="53"/>
      <c r="R54" s="53"/>
      <c r="S54" s="53"/>
      <c r="T54" s="53"/>
      <c r="U54" s="53"/>
      <c r="V54" s="53"/>
      <c r="W54" s="53"/>
      <c r="X54" s="53"/>
      <c r="Y54" s="53"/>
    </row>
    <row r="55" spans="1:25" ht="20.45" customHeight="1" x14ac:dyDescent="0.25">
      <c r="A55" s="53"/>
      <c r="B55" s="129" t="s">
        <v>377</v>
      </c>
      <c r="C55" s="129"/>
      <c r="D55" s="129"/>
      <c r="E55" s="129"/>
      <c r="F55" s="108"/>
      <c r="G55" s="53"/>
      <c r="H55" s="53"/>
      <c r="I55" s="53"/>
      <c r="J55" s="53"/>
      <c r="K55" s="53"/>
      <c r="L55" s="53"/>
      <c r="M55" s="53"/>
      <c r="N55" s="53"/>
      <c r="O55" s="53"/>
      <c r="P55" s="53"/>
      <c r="Q55" s="53"/>
      <c r="R55" s="53"/>
      <c r="S55" s="53"/>
      <c r="T55" s="53"/>
      <c r="U55" s="53"/>
      <c r="V55" s="53"/>
      <c r="W55" s="53"/>
      <c r="X55" s="53"/>
      <c r="Y55" s="53"/>
    </row>
    <row r="56" spans="1:25" ht="15.9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row>
    <row r="57" spans="1:25" ht="27.95" customHeight="1" x14ac:dyDescent="0.25">
      <c r="A57" s="53"/>
      <c r="B57" s="141" t="s">
        <v>398</v>
      </c>
      <c r="C57" s="134"/>
      <c r="D57" s="134"/>
      <c r="E57" s="134"/>
      <c r="F57" s="134"/>
      <c r="G57" s="134"/>
      <c r="H57" s="134"/>
      <c r="I57" s="134"/>
      <c r="J57" s="134"/>
      <c r="K57" s="134"/>
      <c r="L57" s="134"/>
      <c r="M57" s="134"/>
      <c r="N57" s="134"/>
      <c r="O57" s="134"/>
      <c r="P57" s="134"/>
      <c r="Q57" s="134"/>
      <c r="R57" s="134"/>
      <c r="S57" s="134"/>
      <c r="T57" s="134"/>
      <c r="U57" s="134"/>
      <c r="V57" s="134"/>
      <c r="W57" s="134"/>
      <c r="X57" s="134"/>
      <c r="Y57" s="134"/>
    </row>
    <row r="58" spans="1:25" ht="19.5" customHeight="1" x14ac:dyDescent="0.25">
      <c r="A58" s="53"/>
      <c r="B58" s="132" t="s">
        <v>399</v>
      </c>
      <c r="C58" s="132"/>
      <c r="D58" s="133"/>
      <c r="E58" s="107" t="s">
        <v>400</v>
      </c>
      <c r="F58" s="107" t="s">
        <v>401</v>
      </c>
      <c r="G58" s="107" t="s">
        <v>402</v>
      </c>
      <c r="H58" s="107" t="s">
        <v>403</v>
      </c>
      <c r="I58" s="130" t="s">
        <v>404</v>
      </c>
      <c r="J58" s="130"/>
      <c r="K58" s="107" t="s">
        <v>442</v>
      </c>
      <c r="L58" s="107" t="s">
        <v>443</v>
      </c>
      <c r="M58" s="107" t="s">
        <v>453</v>
      </c>
      <c r="N58" s="107" t="s">
        <v>454</v>
      </c>
      <c r="O58" s="107" t="s">
        <v>455</v>
      </c>
      <c r="P58" s="107" t="s">
        <v>456</v>
      </c>
      <c r="Q58" s="107" t="s">
        <v>457</v>
      </c>
      <c r="R58" s="107" t="s">
        <v>458</v>
      </c>
      <c r="S58" s="107" t="s">
        <v>459</v>
      </c>
      <c r="T58" s="107" t="s">
        <v>460</v>
      </c>
      <c r="U58" s="107" t="s">
        <v>461</v>
      </c>
      <c r="V58" s="107" t="s">
        <v>462</v>
      </c>
      <c r="W58" s="107" t="s">
        <v>463</v>
      </c>
      <c r="X58" s="107" t="s">
        <v>464</v>
      </c>
      <c r="Y58" s="107" t="s">
        <v>465</v>
      </c>
    </row>
    <row r="59" spans="1:25" ht="19.5" customHeight="1" x14ac:dyDescent="0.25">
      <c r="A59" s="53"/>
      <c r="B59" s="134"/>
      <c r="C59" s="134"/>
      <c r="D59" s="135"/>
      <c r="E59" s="113" t="s">
        <v>475</v>
      </c>
      <c r="F59" s="113" t="s">
        <v>476</v>
      </c>
      <c r="G59" s="113"/>
      <c r="H59" s="113"/>
      <c r="I59" s="142"/>
      <c r="J59" s="143"/>
      <c r="K59" s="113"/>
      <c r="L59" s="113"/>
      <c r="M59" s="113"/>
      <c r="N59" s="113"/>
      <c r="O59" s="113"/>
      <c r="P59" s="113"/>
      <c r="Q59" s="113"/>
      <c r="R59" s="113"/>
      <c r="S59" s="113"/>
      <c r="T59" s="113"/>
      <c r="U59" s="113"/>
      <c r="V59" s="113"/>
      <c r="W59" s="113"/>
      <c r="X59" s="113"/>
      <c r="Y59" s="113"/>
    </row>
    <row r="60" spans="1:25" ht="29.1" customHeight="1" x14ac:dyDescent="0.25">
      <c r="A60" s="53"/>
      <c r="B60" s="129" t="s">
        <v>405</v>
      </c>
      <c r="C60" s="129"/>
      <c r="D60" s="129"/>
      <c r="E60" s="108" t="s">
        <v>126</v>
      </c>
      <c r="F60" s="108" t="s">
        <v>126</v>
      </c>
      <c r="G60" s="108"/>
      <c r="H60" s="108"/>
      <c r="I60" s="131"/>
      <c r="J60" s="131"/>
      <c r="K60" s="108"/>
      <c r="L60" s="108"/>
      <c r="M60" s="108"/>
      <c r="N60" s="108"/>
      <c r="O60" s="108"/>
      <c r="P60" s="108"/>
      <c r="Q60" s="108"/>
      <c r="R60" s="108"/>
      <c r="S60" s="108"/>
      <c r="T60" s="108"/>
      <c r="U60" s="108"/>
      <c r="V60" s="108"/>
      <c r="W60" s="108"/>
      <c r="X60" s="108"/>
      <c r="Y60" s="108"/>
    </row>
    <row r="61" spans="1:25" ht="29.1" customHeight="1" x14ac:dyDescent="0.25">
      <c r="A61" s="53"/>
      <c r="B61" s="129" t="s">
        <v>406</v>
      </c>
      <c r="C61" s="129"/>
      <c r="D61" s="129"/>
      <c r="E61" s="108" t="s">
        <v>126</v>
      </c>
      <c r="F61" s="108" t="s">
        <v>126</v>
      </c>
      <c r="G61" s="108"/>
      <c r="H61" s="108"/>
      <c r="I61" s="131"/>
      <c r="J61" s="131"/>
      <c r="K61" s="108"/>
      <c r="L61" s="108"/>
      <c r="M61" s="108"/>
      <c r="N61" s="108"/>
      <c r="O61" s="108"/>
      <c r="P61" s="108"/>
      <c r="Q61" s="108"/>
      <c r="R61" s="108"/>
      <c r="S61" s="108"/>
      <c r="T61" s="108"/>
      <c r="U61" s="108"/>
      <c r="V61" s="108"/>
      <c r="W61" s="108"/>
      <c r="X61" s="108"/>
      <c r="Y61" s="108"/>
    </row>
    <row r="62" spans="1:25" ht="29.1" customHeight="1" x14ac:dyDescent="0.25">
      <c r="A62" s="53"/>
      <c r="B62" s="129" t="s">
        <v>407</v>
      </c>
      <c r="C62" s="129"/>
      <c r="D62" s="129"/>
      <c r="E62" s="108" t="s">
        <v>134</v>
      </c>
      <c r="F62" s="108" t="s">
        <v>134</v>
      </c>
      <c r="G62" s="108"/>
      <c r="H62" s="108"/>
      <c r="I62" s="131"/>
      <c r="J62" s="131"/>
      <c r="K62" s="108"/>
      <c r="L62" s="108"/>
      <c r="M62" s="108"/>
      <c r="N62" s="108"/>
      <c r="O62" s="108"/>
      <c r="P62" s="108"/>
      <c r="Q62" s="108"/>
      <c r="R62" s="108"/>
      <c r="S62" s="108"/>
      <c r="T62" s="108"/>
      <c r="U62" s="108"/>
      <c r="V62" s="108"/>
      <c r="W62" s="108"/>
      <c r="X62" s="108"/>
      <c r="Y62" s="108"/>
    </row>
    <row r="63" spans="1:25" ht="29.1" customHeight="1" x14ac:dyDescent="0.25">
      <c r="A63" s="53"/>
      <c r="B63" s="129" t="s">
        <v>408</v>
      </c>
      <c r="C63" s="129"/>
      <c r="D63" s="129"/>
      <c r="E63" s="108" t="s">
        <v>126</v>
      </c>
      <c r="F63" s="108" t="s">
        <v>126</v>
      </c>
      <c r="G63" s="108"/>
      <c r="H63" s="108"/>
      <c r="I63" s="131"/>
      <c r="J63" s="131"/>
      <c r="K63" s="108"/>
      <c r="L63" s="108"/>
      <c r="M63" s="108"/>
      <c r="N63" s="108"/>
      <c r="O63" s="108"/>
      <c r="P63" s="108"/>
      <c r="Q63" s="108"/>
      <c r="R63" s="108"/>
      <c r="S63" s="108"/>
      <c r="T63" s="108"/>
      <c r="U63" s="108"/>
      <c r="V63" s="108"/>
      <c r="W63" s="108"/>
      <c r="X63" s="108"/>
      <c r="Y63" s="108"/>
    </row>
    <row r="64" spans="1:25" ht="29.1" customHeight="1" x14ac:dyDescent="0.25">
      <c r="A64" s="53"/>
      <c r="B64" s="129" t="s">
        <v>409</v>
      </c>
      <c r="C64" s="129"/>
      <c r="D64" s="129"/>
      <c r="E64" s="108" t="s">
        <v>126</v>
      </c>
      <c r="F64" s="108" t="s">
        <v>126</v>
      </c>
      <c r="G64" s="108"/>
      <c r="H64" s="108"/>
      <c r="I64" s="131"/>
      <c r="J64" s="131"/>
      <c r="K64" s="108"/>
      <c r="L64" s="108"/>
      <c r="M64" s="108"/>
      <c r="N64" s="108"/>
      <c r="O64" s="108"/>
      <c r="P64" s="108"/>
      <c r="Q64" s="108"/>
      <c r="R64" s="108"/>
      <c r="S64" s="108"/>
      <c r="T64" s="108"/>
      <c r="U64" s="108"/>
      <c r="V64" s="108"/>
      <c r="W64" s="108"/>
      <c r="X64" s="108"/>
      <c r="Y64" s="108"/>
    </row>
    <row r="65" spans="1:25" ht="29.1" customHeight="1" x14ac:dyDescent="0.25">
      <c r="A65" s="53"/>
      <c r="B65" s="129" t="s">
        <v>2</v>
      </c>
      <c r="C65" s="129"/>
      <c r="D65" s="129"/>
      <c r="E65" s="108" t="s">
        <v>126</v>
      </c>
      <c r="F65" s="108" t="s">
        <v>126</v>
      </c>
      <c r="G65" s="108"/>
      <c r="H65" s="108"/>
      <c r="I65" s="131"/>
      <c r="J65" s="131"/>
      <c r="K65" s="108"/>
      <c r="L65" s="108"/>
      <c r="M65" s="108"/>
      <c r="N65" s="108"/>
      <c r="O65" s="108"/>
      <c r="P65" s="108"/>
      <c r="Q65" s="108"/>
      <c r="R65" s="108"/>
      <c r="S65" s="108"/>
      <c r="T65" s="108"/>
      <c r="U65" s="108"/>
      <c r="V65" s="108"/>
      <c r="W65" s="108"/>
      <c r="X65" s="108"/>
      <c r="Y65" s="108"/>
    </row>
    <row r="66" spans="1:25"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row>
    <row r="67" spans="1:25"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row>
    <row r="68" spans="1:25"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row>
    <row r="69" spans="1:25"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row>
    <row r="70" spans="1:25"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row>
    <row r="71" spans="1:25"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row>
    <row r="72" spans="1:25"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row>
    <row r="73" spans="1:25"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row>
    <row r="74" spans="1:25"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row>
    <row r="75" spans="1:25"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row>
    <row r="76" spans="1:25"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row>
    <row r="77" spans="1:25"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row>
    <row r="78" spans="1:25"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row>
    <row r="79" spans="1:25"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row>
    <row r="80" spans="1:25"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row>
    <row r="81" spans="1:25"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row>
    <row r="82" spans="1:25"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row>
    <row r="83" spans="1:25"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row>
    <row r="84" spans="1:25"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row>
    <row r="85" spans="1:25"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row>
    <row r="86" spans="1:25"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row>
    <row r="88" spans="1:25"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row>
    <row r="89" spans="1:25"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row>
    <row r="90" spans="1:25"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row>
    <row r="91" spans="1:25"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row>
    <row r="92" spans="1:25"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row>
    <row r="93" spans="1:25"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row>
    <row r="95" spans="1:25"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row>
    <row r="96" spans="1:25"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row>
    <row r="97" spans="1:25"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row>
    <row r="98" spans="1:25"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row>
    <row r="99" spans="1:25"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row>
    <row r="100" spans="1:25"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row>
    <row r="102" spans="1:25"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row>
    <row r="103" spans="1:25"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row>
    <row r="104" spans="1:25"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row>
    <row r="105" spans="1:25"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row>
    <row r="106" spans="1:25"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row>
    <row r="108" spans="1:25"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row>
    <row r="110" spans="1:25"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row>
    <row r="111" spans="1:25"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row>
    <row r="112" spans="1:25"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row>
    <row r="113" spans="1:25"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row>
    <row r="114" spans="1:25"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row>
    <row r="115" spans="1:25"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row>
    <row r="116" spans="1:25"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row>
    <row r="117" spans="1:25"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row>
    <row r="118" spans="1:25"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row>
    <row r="119" spans="1:25"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row>
    <row r="120" spans="1:25"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row>
    <row r="121" spans="1:25"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row>
    <row r="122" spans="1:25"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row>
    <row r="123" spans="1:25"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row>
    <row r="124" spans="1:25"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row>
    <row r="125" spans="1:25"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row>
    <row r="126" spans="1:25"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row>
    <row r="127" spans="1:25"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row>
    <row r="128" spans="1:25"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row>
    <row r="129" spans="1:25"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row>
    <row r="130" spans="1:25"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row>
    <row r="131" spans="1:25"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row>
    <row r="132" spans="1:25"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row>
    <row r="133" spans="1:25"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row>
    <row r="134" spans="1:25"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row>
    <row r="135" spans="1:25"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row>
    <row r="136" spans="1:25"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row>
    <row r="137" spans="1:25"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row>
    <row r="138" spans="1:25"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row>
    <row r="139" spans="1:25"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row>
    <row r="140" spans="1:25"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row>
    <row r="141" spans="1:25"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row>
    <row r="142" spans="1:25"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row>
    <row r="143" spans="1:25"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row>
    <row r="144" spans="1:25"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row>
    <row r="145" spans="1:25"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row>
    <row r="146" spans="1:25"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row>
    <row r="147" spans="1:25"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row>
    <row r="148" spans="1:25"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row>
    <row r="149" spans="1:25"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row>
    <row r="150" spans="1:25"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row>
    <row r="151" spans="1:25"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row>
    <row r="152" spans="1:25"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row>
    <row r="153" spans="1:25"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row>
    <row r="154" spans="1:25"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row>
    <row r="155" spans="1:25"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row>
    <row r="156" spans="1:25"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row>
    <row r="157" spans="1:25"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row>
    <row r="158" spans="1:25"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row>
    <row r="159" spans="1:25"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row>
    <row r="160" spans="1:25"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row>
    <row r="161" spans="1:25"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row>
    <row r="162" spans="1:25"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row>
    <row r="163" spans="1:25"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row>
    <row r="164" spans="1:25"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row>
    <row r="165" spans="1:25"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row>
    <row r="166" spans="1:25"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row>
    <row r="167" spans="1:25"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row>
    <row r="168" spans="1:25"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row>
    <row r="169" spans="1:25"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row>
    <row r="170" spans="1:25"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row>
    <row r="171" spans="1:25"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row>
    <row r="172" spans="1:25"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row>
    <row r="173" spans="1:25"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row>
    <row r="174" spans="1:25"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row>
    <row r="175" spans="1:25"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row>
    <row r="176" spans="1:25"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row>
    <row r="177" spans="1:25"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row>
    <row r="178" spans="1:25"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row>
    <row r="179" spans="1:25"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row>
    <row r="180" spans="1:25"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row>
    <row r="181" spans="1:25"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row>
    <row r="182" spans="1:25"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row>
    <row r="183" spans="1:25"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row>
    <row r="184" spans="1:25"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row>
    <row r="185" spans="1:25"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row>
    <row r="186" spans="1:25"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row>
    <row r="187" spans="1:25"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row>
    <row r="188" spans="1:25"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row>
    <row r="189" spans="1:25"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row>
    <row r="190" spans="1:25"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row>
    <row r="191" spans="1:25"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row>
    <row r="192" spans="1:25"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row>
    <row r="193" spans="1:25"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row>
    <row r="194" spans="1:25"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row>
    <row r="195" spans="1:25"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row>
    <row r="196" spans="1:25"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row>
    <row r="197" spans="1:25"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row>
    <row r="198" spans="1:25"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row>
    <row r="199" spans="1:25"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row>
    <row r="200" spans="1:25"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row>
    <row r="201" spans="1:25"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row>
    <row r="202" spans="1:25"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row>
    <row r="203" spans="1:25"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row>
    <row r="204" spans="1:25"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row>
    <row r="205" spans="1:25"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row>
    <row r="206" spans="1:25"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row>
    <row r="207" spans="1:25"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row>
    <row r="208" spans="1:25"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row>
    <row r="209" spans="1:25"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row>
    <row r="210" spans="1:25"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row>
    <row r="211" spans="1:25"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row>
    <row r="212" spans="1:25"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row>
    <row r="213" spans="1:25"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row>
    <row r="214" spans="1:25"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row>
    <row r="215" spans="1:25"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row>
    <row r="216" spans="1:25"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row>
    <row r="217" spans="1:25"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row>
    <row r="218" spans="1:25"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row>
    <row r="219" spans="1:25"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row>
    <row r="220" spans="1:25"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row>
    <row r="221" spans="1:25"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row>
    <row r="222" spans="1:25"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row>
    <row r="223" spans="1:25"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row>
    <row r="224" spans="1:25"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row>
    <row r="225" spans="1:25"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row>
    <row r="226" spans="1:25"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row>
    <row r="227" spans="1:25"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row>
    <row r="228" spans="1:25"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row>
    <row r="229" spans="1:25"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row>
    <row r="230" spans="1:25"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row>
    <row r="231" spans="1:25"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row>
    <row r="232" spans="1:25"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row>
    <row r="233" spans="1:25"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row>
    <row r="234" spans="1:25"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row>
    <row r="235" spans="1:25"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row>
    <row r="236" spans="1:25"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row>
    <row r="237" spans="1:25"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row>
    <row r="238" spans="1:25"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row>
    <row r="239" spans="1:25"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row>
    <row r="240" spans="1:25"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row>
    <row r="241" spans="1:25"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row>
    <row r="242" spans="1:25"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row>
    <row r="243" spans="1:25"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row>
    <row r="244" spans="1:25"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row>
    <row r="245" spans="1:25"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row>
    <row r="246" spans="1:25"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row>
    <row r="247" spans="1:25"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row>
    <row r="248" spans="1:25"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row>
    <row r="249" spans="1:25"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row>
    <row r="250" spans="1:25"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row>
    <row r="251" spans="1:25"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row>
    <row r="252" spans="1:25"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row>
    <row r="253" spans="1:25"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row>
    <row r="254" spans="1:25"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row>
    <row r="255" spans="1:25"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row>
    <row r="256" spans="1:25"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row>
    <row r="257" spans="1:25"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row>
    <row r="258" spans="1:25"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row>
    <row r="259" spans="1:25"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row>
    <row r="260" spans="1:25"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row>
    <row r="261" spans="1:25"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row>
    <row r="262" spans="1:25"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row>
    <row r="263" spans="1:25"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row>
    <row r="264" spans="1:25"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row>
    <row r="265" spans="1:25"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row>
    <row r="266" spans="1:25"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row>
    <row r="267" spans="1:25"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row>
    <row r="268" spans="1:25"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row>
    <row r="269" spans="1:25"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row>
    <row r="270" spans="1:25"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row>
    <row r="271" spans="1:25"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row>
    <row r="272" spans="1:25"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row>
    <row r="273" spans="1:25"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row>
    <row r="274" spans="1:25"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row>
    <row r="275" spans="1:25"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row>
    <row r="276" spans="1:25"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row>
    <row r="277" spans="1:25"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row>
    <row r="278" spans="1:25"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row>
    <row r="279" spans="1:25"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row>
    <row r="280" spans="1:25"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row>
    <row r="281" spans="1:25"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row>
    <row r="282" spans="1:25"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row>
    <row r="283" spans="1:25"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row>
    <row r="284" spans="1:25"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row>
    <row r="285" spans="1:25"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row>
    <row r="286" spans="1:25"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row>
    <row r="287" spans="1:25"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row>
    <row r="288" spans="1:25"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row>
    <row r="289" spans="1:25"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row>
    <row r="290" spans="1:25"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row>
    <row r="291" spans="1:25"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row>
    <row r="292" spans="1:25"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row>
    <row r="293" spans="1:25"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row>
    <row r="294" spans="1:25"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row>
    <row r="295" spans="1:25"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row>
    <row r="296" spans="1:25"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row>
    <row r="297" spans="1:25"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row>
    <row r="298" spans="1:25"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row>
    <row r="299" spans="1:25"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row>
    <row r="300" spans="1:25"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row>
    <row r="301" spans="1:25"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row>
    <row r="302" spans="1:25"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row>
    <row r="303" spans="1:25"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row>
    <row r="304" spans="1:25"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row>
    <row r="305" spans="1:25"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row>
    <row r="306" spans="1:25"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row>
    <row r="307" spans="1:25"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row>
    <row r="308" spans="1:25"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row>
    <row r="309" spans="1:25"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row>
    <row r="310" spans="1:25"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row>
    <row r="311" spans="1:25"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row>
    <row r="312" spans="1:25"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row>
    <row r="313" spans="1:25"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row>
    <row r="314" spans="1:25"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row>
    <row r="315" spans="1:25"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row>
    <row r="316" spans="1:25"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row>
    <row r="317" spans="1:25"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row>
    <row r="318" spans="1:25"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row>
    <row r="319" spans="1:25"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row>
    <row r="320" spans="1:25"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row>
    <row r="321" spans="1:25"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row>
    <row r="322" spans="1:25"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row>
    <row r="323" spans="1:25"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row>
    <row r="324" spans="1:25"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row>
    <row r="325" spans="1:25"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row>
    <row r="326" spans="1:25"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row>
    <row r="327" spans="1:25"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row>
    <row r="328" spans="1:25"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row>
    <row r="329" spans="1:25"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row>
    <row r="330" spans="1:25"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row>
    <row r="331" spans="1:25"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row>
    <row r="332" spans="1:25"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row>
    <row r="333" spans="1:25"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row>
    <row r="334" spans="1:25"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row>
    <row r="335" spans="1:25"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row>
    <row r="336" spans="1:25"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row>
    <row r="337" spans="1:25"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row>
    <row r="338" spans="1:25"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row>
    <row r="339" spans="1:25"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row>
    <row r="340" spans="1:25"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row>
    <row r="341" spans="1:25"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row>
    <row r="342" spans="1:25"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row>
    <row r="343" spans="1:25"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row>
    <row r="344" spans="1:25"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row>
    <row r="345" spans="1:25"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row>
    <row r="346" spans="1:25"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row>
    <row r="347" spans="1:25"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row>
    <row r="348" spans="1:25"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row>
    <row r="349" spans="1:25"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row>
    <row r="350" spans="1:25"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row>
    <row r="351" spans="1:25"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row>
    <row r="352" spans="1:25"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row>
    <row r="353" spans="1:25"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row>
    <row r="354" spans="1:25"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row>
    <row r="355" spans="1:25"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row>
    <row r="356" spans="1:25"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row>
    <row r="357" spans="1:25"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row>
    <row r="358" spans="1:25"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row>
    <row r="359" spans="1:25"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row>
    <row r="360" spans="1:25"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row>
    <row r="361" spans="1:25"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row>
    <row r="362" spans="1:25"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row>
    <row r="363" spans="1:25"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row>
    <row r="364" spans="1:25"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row>
    <row r="365" spans="1:25"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row>
    <row r="366" spans="1:25"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row>
    <row r="367" spans="1:25"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row>
    <row r="368" spans="1:25"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row>
    <row r="369" spans="1:25"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row>
    <row r="370" spans="1:25"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row>
    <row r="371" spans="1:25"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row>
    <row r="372" spans="1:25"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row>
    <row r="373" spans="1:25"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row>
    <row r="374" spans="1:25"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row>
    <row r="375" spans="1:25"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row>
    <row r="376" spans="1:25"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row>
    <row r="377" spans="1:25"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row>
    <row r="378" spans="1:25"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row>
    <row r="379" spans="1:25"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row>
    <row r="380" spans="1:25"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row>
    <row r="381" spans="1:25"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row>
    <row r="382" spans="1:25"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row>
    <row r="383" spans="1:25"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row>
    <row r="384" spans="1:25"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row>
    <row r="385" spans="1:25"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row>
    <row r="386" spans="1:25"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row>
    <row r="387" spans="1:25"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row>
    <row r="388" spans="1:25"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row>
    <row r="389" spans="1:25"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row>
    <row r="390" spans="1:25"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row>
    <row r="391" spans="1:25"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row>
    <row r="392" spans="1:25"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row>
    <row r="393" spans="1:25"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row>
    <row r="394" spans="1:25"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row>
    <row r="395" spans="1:25"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row>
    <row r="396" spans="1:25"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row>
    <row r="397" spans="1:25"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row>
    <row r="398" spans="1:25"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row>
    <row r="399" spans="1:25"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row>
    <row r="400" spans="1:25"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row>
    <row r="401" spans="1:25"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row>
    <row r="402" spans="1:25"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row>
    <row r="403" spans="1:25"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row>
    <row r="404" spans="1:25"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row>
    <row r="405" spans="1:25"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row>
    <row r="406" spans="1:25"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row>
    <row r="407" spans="1:25"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row>
    <row r="408" spans="1:25"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row>
    <row r="409" spans="1:25"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row>
    <row r="410" spans="1:25"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row>
    <row r="411" spans="1:25"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row>
    <row r="412" spans="1:25"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row>
    <row r="413" spans="1:25"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row>
    <row r="414" spans="1:25"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row>
    <row r="415" spans="1:25"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row>
    <row r="416" spans="1:25"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row>
    <row r="417" spans="1:25"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row>
    <row r="418" spans="1:25"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row>
    <row r="419" spans="1:25"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row>
    <row r="420" spans="1:25"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row>
    <row r="421" spans="1:25"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row>
    <row r="422" spans="1:25"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row>
    <row r="423" spans="1:25"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row>
    <row r="424" spans="1:25"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row>
    <row r="425" spans="1:25"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row>
    <row r="426" spans="1:25"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row>
    <row r="427" spans="1:25"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row>
    <row r="428" spans="1:25"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row>
    <row r="429" spans="1:25"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row>
    <row r="430" spans="1:25"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row>
    <row r="431" spans="1:25"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row>
    <row r="432" spans="1:25"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row>
    <row r="433" spans="1:25"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row>
    <row r="434" spans="1:25"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row>
    <row r="435" spans="1:25"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row>
    <row r="436" spans="1:25"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row>
    <row r="437" spans="1:25"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row>
    <row r="438" spans="1:25"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row>
    <row r="439" spans="1:25"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row>
    <row r="440" spans="1:25"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row>
    <row r="441" spans="1:25"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row>
    <row r="442" spans="1:25"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row>
    <row r="443" spans="1:25"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row>
    <row r="444" spans="1:25"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row>
    <row r="445" spans="1:25"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row>
    <row r="446" spans="1:25"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row>
    <row r="447" spans="1:25"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row>
    <row r="448" spans="1:25"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row>
    <row r="449" spans="1:25"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row>
    <row r="450" spans="1:25"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row>
    <row r="451" spans="1:25"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row>
    <row r="452" spans="1:25"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row>
    <row r="453" spans="1:25"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row>
    <row r="454" spans="1:25"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row>
    <row r="455" spans="1:25"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row>
    <row r="456" spans="1:25"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row>
    <row r="457" spans="1:25"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row>
    <row r="458" spans="1:25"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row>
    <row r="459" spans="1:25"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row>
    <row r="460" spans="1:25"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row>
    <row r="461" spans="1:25"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row>
    <row r="462" spans="1:25"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row>
    <row r="463" spans="1:25"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row>
    <row r="464" spans="1:25"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row>
    <row r="465" spans="1:25"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row>
    <row r="466" spans="1:25"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row>
    <row r="467" spans="1:25"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row>
    <row r="468" spans="1:25"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row>
    <row r="469" spans="1:25"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row>
    <row r="470" spans="1:25"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row>
    <row r="471" spans="1:25"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row>
    <row r="472" spans="1:25"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row>
    <row r="473" spans="1:25"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row>
    <row r="474" spans="1:25"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row>
    <row r="475" spans="1:25"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row>
    <row r="476" spans="1:25"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row>
    <row r="477" spans="1:25"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row>
    <row r="478" spans="1:25"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row>
    <row r="479" spans="1:25"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row>
    <row r="480" spans="1:25"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row>
    <row r="481" spans="1:25"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row>
    <row r="482" spans="1:25"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row>
    <row r="483" spans="1:25"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row>
    <row r="484" spans="1:25"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row>
    <row r="485" spans="1:25"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row>
    <row r="486" spans="1:25"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row>
    <row r="487" spans="1:25"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row>
    <row r="488" spans="1:25"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row>
    <row r="489" spans="1:25"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row>
    <row r="490" spans="1:25"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row>
    <row r="491" spans="1:25"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row>
    <row r="492" spans="1:25"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row>
    <row r="493" spans="1:25"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row>
    <row r="494" spans="1:25"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row>
    <row r="495" spans="1:25"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row>
    <row r="496" spans="1:25"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row>
    <row r="497" spans="1:25"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row>
    <row r="498" spans="1:25"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row>
    <row r="499" spans="1:25"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row>
    <row r="500" spans="1:25"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row>
    <row r="501" spans="1:25"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row>
    <row r="502" spans="1:25"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row>
    <row r="503" spans="1:25"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row>
    <row r="504" spans="1:25"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row>
    <row r="505" spans="1:25"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row>
    <row r="506" spans="1:25"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row>
    <row r="507" spans="1:25"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row>
    <row r="508" spans="1:25"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row>
    <row r="509" spans="1:25"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row>
    <row r="510" spans="1:25"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row>
    <row r="511" spans="1:25"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row>
    <row r="512" spans="1:25"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row>
    <row r="513" spans="1:25"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row>
    <row r="514" spans="1:25"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row>
    <row r="515" spans="1:25"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row>
    <row r="516" spans="1:25"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row>
    <row r="517" spans="1:25"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row>
    <row r="518" spans="1:25"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row>
    <row r="519" spans="1:25"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row>
    <row r="520" spans="1:25"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row>
    <row r="521" spans="1:25"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row>
    <row r="522" spans="1:25"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row>
    <row r="523" spans="1:25"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row>
    <row r="524" spans="1:25"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row>
    <row r="525" spans="1:25"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row>
    <row r="526" spans="1:25"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row>
    <row r="527" spans="1:25"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row>
    <row r="528" spans="1:25"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row>
    <row r="529" spans="1:25"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row>
    <row r="530" spans="1:25"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row>
    <row r="531" spans="1:25"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row>
    <row r="532" spans="1:25"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row>
    <row r="533" spans="1:25"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row>
    <row r="534" spans="1:25"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row>
    <row r="535" spans="1:25"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row>
    <row r="536" spans="1:25"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row>
    <row r="537" spans="1:25"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row>
    <row r="538" spans="1:25"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row>
    <row r="539" spans="1:25"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row>
    <row r="540" spans="1:25"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row>
    <row r="541" spans="1:25"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row>
    <row r="542" spans="1:25"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row>
    <row r="543" spans="1:25"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row>
    <row r="544" spans="1:25"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row>
    <row r="545" spans="1:25"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row>
    <row r="546" spans="1:25"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row>
    <row r="547" spans="1:25"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row>
    <row r="548" spans="1:25"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row>
    <row r="549" spans="1:25"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row>
    <row r="550" spans="1:25"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row>
    <row r="551" spans="1:25"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row>
    <row r="552" spans="1:25"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row>
    <row r="553" spans="1:25"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row>
    <row r="554" spans="1:25"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row>
    <row r="555" spans="1:25"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row>
    <row r="556" spans="1:25"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row>
    <row r="557" spans="1:25"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row>
    <row r="558" spans="1:25"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row>
    <row r="559" spans="1:25"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row>
    <row r="560" spans="1:25"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row>
    <row r="561" spans="1:25"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row>
    <row r="562" spans="1:25"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row>
    <row r="563" spans="1:25"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row>
    <row r="564" spans="1:25"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row>
    <row r="565" spans="1:25"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row>
    <row r="566" spans="1:25"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row>
    <row r="567" spans="1:25"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row>
    <row r="568" spans="1:25"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row>
    <row r="569" spans="1:25"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row>
    <row r="570" spans="1:25"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row>
    <row r="571" spans="1:25"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row>
    <row r="572" spans="1:25"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row>
    <row r="573" spans="1:25"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row>
    <row r="574" spans="1:25"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row>
    <row r="575" spans="1:25"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row>
    <row r="576" spans="1:25"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row>
    <row r="577" spans="1:25"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row>
    <row r="578" spans="1:25"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row>
    <row r="579" spans="1:25"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row>
    <row r="580" spans="1:25"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row>
    <row r="581" spans="1:25"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row>
    <row r="582" spans="1:25"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row>
    <row r="583" spans="1:25"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row>
    <row r="584" spans="1:25"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row>
    <row r="585" spans="1:25"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row>
    <row r="586" spans="1:25"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row>
    <row r="587" spans="1:25"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row>
    <row r="588" spans="1:25"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row>
    <row r="589" spans="1:25"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row>
    <row r="590" spans="1:25"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row>
    <row r="591" spans="1:25"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row>
    <row r="592" spans="1:25"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row>
    <row r="593" spans="1:25"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row>
    <row r="594" spans="1:25"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row>
    <row r="595" spans="1:25"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row>
    <row r="596" spans="1:25"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row>
    <row r="597" spans="1:25"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row>
    <row r="598" spans="1:25"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row>
    <row r="599" spans="1:25"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row>
    <row r="600" spans="1:25"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row>
    <row r="601" spans="1:25"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row>
    <row r="602" spans="1:25"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row>
    <row r="603" spans="1:25"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row>
    <row r="604" spans="1:25"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row>
    <row r="605" spans="1:25"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row>
    <row r="606" spans="1:25"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row>
    <row r="607" spans="1:25"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row>
    <row r="608" spans="1:25"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row>
    <row r="609" spans="1:25"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row>
    <row r="610" spans="1:25"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row>
    <row r="611" spans="1:25"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row>
    <row r="612" spans="1:25"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row>
    <row r="613" spans="1:25"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row>
    <row r="614" spans="1:25"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row>
    <row r="615" spans="1:25"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row>
    <row r="616" spans="1:25"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row>
    <row r="617" spans="1:25"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row>
    <row r="618" spans="1:25"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row>
    <row r="619" spans="1:25"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row>
    <row r="620" spans="1:25"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row>
    <row r="621" spans="1:25"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row>
    <row r="622" spans="1:25"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row>
    <row r="623" spans="1:25"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row>
    <row r="624" spans="1:25"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row>
    <row r="625" spans="1:25"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row>
    <row r="626" spans="1:25"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row>
    <row r="627" spans="1:25"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row>
    <row r="628" spans="1:25"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row>
    <row r="629" spans="1:25"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row>
    <row r="630" spans="1:25"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row>
    <row r="631" spans="1:25"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row>
    <row r="632" spans="1:25"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row>
    <row r="633" spans="1:25"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row>
    <row r="634" spans="1:25"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row>
    <row r="635" spans="1:25"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row>
    <row r="636" spans="1:25"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row>
    <row r="637" spans="1:25"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row>
    <row r="638" spans="1:25"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row>
    <row r="639" spans="1:25"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row>
    <row r="640" spans="1:25"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row>
    <row r="641" spans="1:25"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row>
    <row r="642" spans="1:25"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row>
    <row r="643" spans="1:25"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row>
    <row r="644" spans="1:25"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row>
    <row r="645" spans="1:25"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row>
    <row r="646" spans="1:25"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row>
    <row r="647" spans="1:25"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row>
    <row r="648" spans="1:25"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row>
    <row r="649" spans="1:25"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row>
    <row r="650" spans="1:25"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row>
    <row r="651" spans="1:25"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row>
    <row r="652" spans="1:25"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row>
    <row r="653" spans="1:25"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row>
    <row r="654" spans="1:25"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row>
    <row r="655" spans="1:25"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row>
    <row r="656" spans="1:25"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row>
    <row r="657" spans="1:25"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row>
    <row r="658" spans="1:25"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row>
    <row r="659" spans="1:25"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row>
    <row r="660" spans="1:25"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row>
    <row r="661" spans="1:25"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row>
    <row r="662" spans="1:25"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row>
    <row r="663" spans="1:25"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row>
    <row r="664" spans="1:25"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row>
    <row r="665" spans="1:25"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row>
    <row r="666" spans="1:25"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row>
    <row r="667" spans="1:25"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row>
    <row r="668" spans="1:25"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row>
    <row r="669" spans="1:25"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row>
    <row r="670" spans="1:25"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row>
    <row r="671" spans="1:25"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row>
    <row r="672" spans="1:25"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row>
    <row r="673" spans="1:25"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row>
    <row r="674" spans="1:25"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row>
    <row r="675" spans="1:25"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row>
    <row r="676" spans="1:25"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row>
    <row r="677" spans="1:25"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row>
    <row r="678" spans="1:25"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row>
    <row r="679" spans="1:25"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row>
    <row r="680" spans="1:25"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row>
    <row r="681" spans="1:25"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row>
    <row r="682" spans="1:25"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row>
    <row r="683" spans="1:25"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row>
    <row r="684" spans="1:25"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row>
    <row r="685" spans="1:25"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row>
    <row r="686" spans="1:25"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row>
    <row r="687" spans="1:25"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row>
    <row r="688" spans="1:25"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row>
    <row r="689" spans="1:25"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row>
    <row r="690" spans="1:25"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row>
    <row r="691" spans="1:25"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row>
    <row r="692" spans="1:25"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row>
    <row r="693" spans="1:25"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row>
    <row r="694" spans="1:25"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row>
    <row r="695" spans="1:25"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row>
    <row r="696" spans="1:25"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row>
    <row r="697" spans="1:25"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row>
    <row r="698" spans="1:25"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row>
    <row r="699" spans="1:25"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row>
    <row r="700" spans="1:25"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row>
    <row r="701" spans="1:25"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row>
    <row r="702" spans="1:25"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row>
    <row r="703" spans="1:25"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row>
    <row r="704" spans="1:25"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row>
    <row r="705" spans="1:25"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row>
    <row r="706" spans="1:25"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row>
    <row r="707" spans="1:25"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row>
    <row r="708" spans="1:25"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row>
    <row r="709" spans="1:25"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row>
    <row r="710" spans="1:25"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row>
    <row r="711" spans="1:25"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row>
    <row r="712" spans="1:25"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row>
    <row r="713" spans="1:25"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row>
    <row r="714" spans="1:25"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row>
    <row r="715" spans="1:25"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row>
    <row r="716" spans="1:25"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row>
    <row r="717" spans="1:25"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row>
    <row r="718" spans="1:25"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row>
    <row r="719" spans="1:25"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row>
    <row r="720" spans="1:25"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row>
    <row r="721" spans="1:25"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row>
    <row r="722" spans="1:25"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row>
    <row r="723" spans="1:25"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row>
    <row r="724" spans="1:25"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row>
    <row r="725" spans="1:25"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row>
    <row r="726" spans="1:25"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row>
    <row r="727" spans="1:25"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row>
    <row r="728" spans="1:25"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row>
    <row r="729" spans="1:25"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row>
    <row r="730" spans="1:25"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row>
    <row r="731" spans="1:25"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row>
    <row r="732" spans="1:25"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row>
    <row r="733" spans="1:25"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row>
    <row r="734" spans="1:25"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row>
    <row r="735" spans="1:25"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row>
    <row r="736" spans="1:25"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row>
    <row r="737" spans="1:25"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row>
    <row r="738" spans="1:25"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row>
    <row r="739" spans="1:25"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row>
    <row r="740" spans="1:25"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row>
    <row r="741" spans="1:25"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row>
    <row r="742" spans="1:25"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row>
    <row r="743" spans="1:25"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row>
    <row r="744" spans="1:25"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row>
    <row r="745" spans="1:25"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row>
    <row r="746" spans="1:25"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row>
    <row r="747" spans="1:25"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row>
    <row r="748" spans="1:25"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row>
    <row r="749" spans="1:25"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row>
    <row r="750" spans="1:25"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row>
    <row r="751" spans="1:25"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row>
    <row r="752" spans="1:25"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row>
    <row r="753" spans="1:25"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row>
    <row r="754" spans="1:25"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row>
    <row r="755" spans="1:25"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row>
    <row r="756" spans="1:25"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row>
    <row r="757" spans="1:25"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row>
    <row r="758" spans="1:25"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row>
    <row r="759" spans="1:25"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row>
    <row r="760" spans="1:25"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row>
    <row r="761" spans="1:25"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row>
    <row r="762" spans="1:25"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row>
    <row r="763" spans="1:25"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row>
    <row r="764" spans="1:25"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row>
    <row r="765" spans="1:25"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row>
    <row r="766" spans="1:25"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row>
    <row r="767" spans="1:25"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row>
    <row r="768" spans="1:25"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row>
    <row r="769" spans="1:25"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row>
    <row r="770" spans="1:25"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row>
    <row r="771" spans="1:25"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row>
    <row r="772" spans="1:25"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row>
    <row r="773" spans="1:25"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row>
    <row r="774" spans="1:25"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row>
    <row r="775" spans="1:25"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row>
    <row r="776" spans="1:25"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row>
    <row r="777" spans="1:25"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row>
    <row r="778" spans="1:25"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row>
    <row r="779" spans="1:25"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row>
    <row r="780" spans="1:25"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row>
    <row r="781" spans="1:25"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row>
    <row r="782" spans="1:25"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row>
    <row r="783" spans="1:25"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row>
    <row r="784" spans="1:25"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row>
    <row r="785" spans="1:25"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row>
    <row r="786" spans="1:25"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row>
    <row r="787" spans="1:25"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row>
    <row r="788" spans="1:25"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row>
    <row r="789" spans="1:25"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row>
    <row r="790" spans="1:25"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row>
    <row r="791" spans="1:25"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row>
    <row r="792" spans="1:25"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row>
    <row r="793" spans="1:25"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row>
    <row r="794" spans="1:25"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row>
    <row r="795" spans="1:25"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row>
    <row r="796" spans="1:25"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row>
    <row r="797" spans="1:25"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row>
    <row r="798" spans="1:25"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row>
    <row r="799" spans="1:25"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row>
    <row r="800" spans="1:25"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row>
    <row r="801" spans="1:25"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row>
    <row r="802" spans="1:25"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row>
    <row r="803" spans="1:25"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row>
    <row r="804" spans="1:25"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row>
    <row r="805" spans="1:25"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row>
    <row r="806" spans="1:25"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row>
    <row r="807" spans="1:25"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row>
    <row r="808" spans="1:25"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row>
    <row r="809" spans="1:25"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row>
    <row r="810" spans="1:25"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row>
    <row r="811" spans="1:25"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row>
    <row r="812" spans="1:25"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row>
    <row r="813" spans="1:25"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row>
    <row r="814" spans="1:25"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row>
    <row r="815" spans="1:25"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row>
    <row r="816" spans="1:25"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row>
    <row r="817" spans="1:25"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row>
    <row r="818" spans="1:25"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row>
    <row r="819" spans="1:25"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row>
    <row r="820" spans="1:25"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row>
    <row r="821" spans="1:25"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row>
    <row r="822" spans="1:25"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row>
    <row r="823" spans="1:25"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row>
    <row r="824" spans="1:25"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row>
    <row r="825" spans="1:25"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row>
    <row r="826" spans="1:25"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row>
    <row r="827" spans="1:25"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row>
    <row r="828" spans="1:25"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row>
    <row r="829" spans="1:25"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row>
    <row r="830" spans="1:25"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row>
    <row r="831" spans="1:25"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row>
    <row r="832" spans="1:25"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row>
    <row r="833" spans="1:25"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row>
    <row r="834" spans="1:25"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row>
    <row r="835" spans="1:25"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row>
    <row r="836" spans="1:25"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row>
    <row r="837" spans="1:25"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row>
    <row r="838" spans="1:25"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row>
    <row r="839" spans="1:25"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row>
    <row r="840" spans="1:25"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row>
    <row r="841" spans="1:25"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row>
    <row r="842" spans="1:25"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row>
    <row r="843" spans="1:25"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row>
    <row r="844" spans="1:25"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row>
    <row r="845" spans="1:25"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row>
    <row r="846" spans="1:25"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row>
    <row r="847" spans="1:25"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row>
    <row r="848" spans="1:25"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row>
    <row r="849" spans="1:25"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row>
    <row r="850" spans="1:25"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row>
    <row r="851" spans="1:25"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row>
    <row r="852" spans="1:25"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row>
    <row r="853" spans="1:25"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row>
    <row r="854" spans="1:25"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row>
    <row r="855" spans="1:25"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row>
    <row r="856" spans="1:25"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row>
    <row r="857" spans="1:25"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row>
    <row r="858" spans="1:25"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row>
    <row r="859" spans="1:25"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row>
    <row r="860" spans="1:25"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row>
    <row r="861" spans="1:25"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row>
    <row r="862" spans="1:25"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row>
    <row r="863" spans="1:25"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row>
    <row r="864" spans="1:25"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row>
    <row r="865" spans="1:25"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row>
    <row r="866" spans="1:25"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row>
    <row r="867" spans="1:25"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row>
    <row r="868" spans="1:25"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row>
    <row r="869" spans="1:25"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row>
    <row r="870" spans="1:25"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row>
    <row r="871" spans="1:25"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row>
    <row r="872" spans="1:25"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row>
    <row r="873" spans="1:25"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row>
    <row r="874" spans="1:25"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row>
    <row r="875" spans="1:25"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row>
    <row r="876" spans="1:25"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row>
    <row r="877" spans="1:25"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row>
    <row r="878" spans="1:25"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row>
    <row r="879" spans="1:25"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row>
    <row r="880" spans="1:25"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row>
    <row r="881" spans="1:25"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row>
    <row r="882" spans="1:25"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row>
    <row r="883" spans="1:25"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row>
    <row r="884" spans="1:25"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row>
    <row r="885" spans="1:25"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row>
    <row r="886" spans="1:25"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row>
    <row r="887" spans="1:25"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row>
    <row r="888" spans="1:25"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row>
    <row r="889" spans="1:25"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row>
    <row r="890" spans="1:25"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row>
    <row r="891" spans="1:25"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row>
    <row r="892" spans="1:25"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row>
    <row r="893" spans="1:25"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row>
    <row r="894" spans="1:25"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row>
    <row r="895" spans="1:25"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row>
    <row r="896" spans="1:25"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row>
    <row r="897" spans="1:25"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row>
    <row r="898" spans="1:25"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row>
    <row r="899" spans="1:25"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row>
    <row r="900" spans="1:25"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row>
    <row r="901" spans="1:25"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row>
    <row r="902" spans="1:25"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row>
    <row r="903" spans="1:25"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row>
    <row r="904" spans="1:25"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row>
    <row r="905" spans="1:25"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row>
    <row r="906" spans="1:25"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row>
    <row r="907" spans="1:25"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row>
    <row r="908" spans="1:25"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row>
    <row r="909" spans="1:25"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row>
    <row r="910" spans="1:25"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row>
    <row r="911" spans="1:25"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row>
    <row r="912" spans="1:25"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row>
    <row r="913" spans="1:25"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row>
    <row r="914" spans="1:25"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row>
    <row r="915" spans="1:25"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row>
    <row r="916" spans="1:25"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row>
    <row r="917" spans="1:25"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row>
    <row r="918" spans="1:25"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row>
    <row r="919" spans="1:25"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row>
    <row r="920" spans="1:25"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row>
    <row r="921" spans="1:25"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row>
    <row r="922" spans="1:25"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row>
    <row r="923" spans="1:25"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row>
    <row r="924" spans="1:25"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row>
    <row r="925" spans="1:25"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row>
    <row r="926" spans="1:25"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row>
    <row r="927" spans="1:25"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row>
    <row r="928" spans="1:25"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row>
    <row r="929" spans="1:25"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row>
    <row r="930" spans="1:25"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row>
    <row r="931" spans="1:25"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row>
    <row r="932" spans="1:25"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row>
    <row r="933" spans="1:25"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row>
    <row r="934" spans="1:25"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row>
    <row r="935" spans="1:25"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row>
    <row r="936" spans="1:25"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row>
    <row r="937" spans="1:25"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row>
    <row r="938" spans="1:25"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row>
    <row r="939" spans="1:25"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row>
    <row r="940" spans="1:25"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row>
    <row r="941" spans="1:25"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row>
    <row r="942" spans="1:25"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row>
    <row r="943" spans="1:25"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row>
    <row r="944" spans="1:25"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row>
    <row r="945" spans="1:25"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row>
    <row r="946" spans="1:25"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row>
    <row r="947" spans="1:25"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row>
    <row r="948" spans="1:25"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row>
    <row r="949" spans="1:25"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row>
    <row r="950" spans="1:25"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row>
    <row r="951" spans="1:25"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row>
    <row r="952" spans="1:25"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row>
    <row r="953" spans="1:25"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row>
    <row r="954" spans="1:25"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row>
    <row r="955" spans="1:25"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row>
    <row r="956" spans="1:25"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row>
    <row r="957" spans="1:25"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row>
    <row r="958" spans="1:25"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row>
    <row r="959" spans="1:25"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row>
    <row r="960" spans="1:25"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row>
    <row r="961" spans="1:25"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row>
    <row r="962" spans="1:25"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row>
    <row r="963" spans="1:25"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row>
    <row r="964" spans="1:25"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row>
    <row r="965" spans="1:25"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row>
    <row r="966" spans="1:25"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row>
    <row r="967" spans="1:25"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row>
    <row r="968" spans="1:25"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row>
    <row r="969" spans="1:25"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row>
    <row r="970" spans="1:25"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row>
    <row r="971" spans="1:25"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row>
    <row r="972" spans="1:25"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row>
    <row r="973" spans="1:25"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row>
    <row r="974" spans="1:25"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row>
    <row r="975" spans="1:25"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row>
    <row r="976" spans="1:25"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row>
    <row r="977" spans="1:25"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row>
    <row r="978" spans="1:25"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row>
    <row r="979" spans="1:25"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row>
    <row r="980" spans="1:25"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row>
    <row r="981" spans="1:25"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row>
    <row r="982" spans="1:25"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row>
    <row r="983" spans="1:25"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row>
    <row r="984" spans="1:25"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row>
    <row r="985" spans="1:25"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row>
    <row r="986" spans="1:25"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row>
    <row r="987" spans="1:25"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row>
    <row r="988" spans="1:25"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row>
    <row r="989" spans="1:25"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row>
    <row r="990" spans="1:25"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row>
    <row r="991" spans="1:25"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row>
    <row r="992" spans="1:25"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row>
  </sheetData>
  <sheetProtection algorithmName="SHA-512" hashValue="320Yx8NQTfm+AQxgpyOMbtW2ogXyo9SKRDWjfVXV+W3o9OzUw+4ojxu8OFCRDzwhoenWz8Z1xoHYfxFWZTDl7A==" saltValue="RQe2NzHZMBxX0Cpx5eUaSw==" spinCount="100000" sheet="1" selectLockedCells="1"/>
  <mergeCells count="78">
    <mergeCell ref="B57:Y57"/>
    <mergeCell ref="I59:J59"/>
    <mergeCell ref="B11:C11"/>
    <mergeCell ref="D11:H11"/>
    <mergeCell ref="B8:C8"/>
    <mergeCell ref="D8:H8"/>
    <mergeCell ref="B9:C9"/>
    <mergeCell ref="D9:H9"/>
    <mergeCell ref="B10:C10"/>
    <mergeCell ref="D10:H10"/>
    <mergeCell ref="B35:E35"/>
    <mergeCell ref="B37:F37"/>
    <mergeCell ref="B38:E38"/>
    <mergeCell ref="B39:E39"/>
    <mergeCell ref="B40:E40"/>
    <mergeCell ref="B30:F30"/>
    <mergeCell ref="B7:C7"/>
    <mergeCell ref="D7:H7"/>
    <mergeCell ref="B5:C5"/>
    <mergeCell ref="D5:H5"/>
    <mergeCell ref="J5:M5"/>
    <mergeCell ref="B6:C6"/>
    <mergeCell ref="D6:H6"/>
    <mergeCell ref="B13:D13"/>
    <mergeCell ref="B14:D14"/>
    <mergeCell ref="B15:D15"/>
    <mergeCell ref="B16:D16"/>
    <mergeCell ref="B17:D17"/>
    <mergeCell ref="F20:G20"/>
    <mergeCell ref="B41:E41"/>
    <mergeCell ref="B42:E42"/>
    <mergeCell ref="B31:E31"/>
    <mergeCell ref="B32:E32"/>
    <mergeCell ref="B33:E33"/>
    <mergeCell ref="B34:E34"/>
    <mergeCell ref="B26:E26"/>
    <mergeCell ref="B27:E27"/>
    <mergeCell ref="B28:E28"/>
    <mergeCell ref="B44:F44"/>
    <mergeCell ref="B45:E45"/>
    <mergeCell ref="F13:G13"/>
    <mergeCell ref="F14:G14"/>
    <mergeCell ref="F15:G15"/>
    <mergeCell ref="F16:G16"/>
    <mergeCell ref="F17:G17"/>
    <mergeCell ref="B18:D18"/>
    <mergeCell ref="B19:D19"/>
    <mergeCell ref="B20:D20"/>
    <mergeCell ref="B22:F22"/>
    <mergeCell ref="B23:E23"/>
    <mergeCell ref="B24:E24"/>
    <mergeCell ref="B25:E25"/>
    <mergeCell ref="F18:G18"/>
    <mergeCell ref="F19:G19"/>
    <mergeCell ref="B46:E46"/>
    <mergeCell ref="B47:E47"/>
    <mergeCell ref="B48:E48"/>
    <mergeCell ref="B49:E49"/>
    <mergeCell ref="B50:E50"/>
    <mergeCell ref="B51:E51"/>
    <mergeCell ref="B52:E52"/>
    <mergeCell ref="B53:E53"/>
    <mergeCell ref="B54:E54"/>
    <mergeCell ref="B55:E55"/>
    <mergeCell ref="B64:D64"/>
    <mergeCell ref="B65:D65"/>
    <mergeCell ref="I62:J62"/>
    <mergeCell ref="I63:J63"/>
    <mergeCell ref="I64:J64"/>
    <mergeCell ref="I65:J65"/>
    <mergeCell ref="B60:D60"/>
    <mergeCell ref="B61:D61"/>
    <mergeCell ref="B62:D62"/>
    <mergeCell ref="B63:D63"/>
    <mergeCell ref="I58:J58"/>
    <mergeCell ref="I60:J60"/>
    <mergeCell ref="I61:J61"/>
    <mergeCell ref="B58:D59"/>
  </mergeCells>
  <phoneticPr fontId="19" type="noConversion"/>
  <dataValidations count="3">
    <dataValidation type="whole" allowBlank="1" showInputMessage="1" showErrorMessage="1" sqref="J7:M7" xr:uid="{00000000-0002-0000-0100-000000000000}">
      <formula1>-1</formula1>
      <formula2>1000000</formula2>
    </dataValidation>
    <dataValidation type="decimal" allowBlank="1" showErrorMessage="1" sqref="E14:F20" xr:uid="{00000000-0002-0000-0100-000001000000}">
      <formula1>-1</formula1>
      <formula2>100000000</formula2>
    </dataValidation>
    <dataValidation type="whole" operator="greaterThanOrEqual" allowBlank="1" showErrorMessage="1" sqref="F38:F42" xr:uid="{00000000-0002-0000-0100-000002000000}">
      <formula1>0</formula1>
    </dataValidation>
  </dataValidations>
  <pageMargins left="0.23622047244094491" right="0.23622047244094491" top="0.74803149606299213" bottom="0.74803149606299213" header="0" footer="0"/>
  <pageSetup scale="9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100-000003000000}">
          <x14:formula1>
            <xm:f>DATOS!$F$4:$F$17</xm:f>
          </x14:formula1>
          <xm:sqref>D11</xm:sqref>
        </x14:dataValidation>
        <x14:dataValidation type="list" allowBlank="1" showErrorMessage="1" xr:uid="{00000000-0002-0000-0100-000004000000}">
          <x14:formula1>
            <xm:f>DATOS!$D$4:$D$5</xm:f>
          </x14:formula1>
          <xm:sqref>F23:F27 F45:F54 F31:F34</xm:sqref>
        </x14:dataValidation>
        <x14:dataValidation type="list" allowBlank="1" showErrorMessage="1" xr:uid="{00000000-0002-0000-0100-000005000000}">
          <x14:formula1>
            <xm:f>DATOS!$E$4:$E$6</xm:f>
          </x14:formula1>
          <xm:sqref>D61:D65 E60:I65 K60:M65 J61:J65 O60:Q65 N61:N65 S60:U65 R61:R65 V61:V65 W60:Y65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B083"/>
  </sheetPr>
  <dimension ref="A1:Z1001"/>
  <sheetViews>
    <sheetView showGridLines="0" showRowColHeaders="0" zoomScale="70" zoomScaleNormal="70" workbookViewId="0">
      <selection activeCell="I10" sqref="I10:L10"/>
    </sheetView>
  </sheetViews>
  <sheetFormatPr baseColWidth="10" defaultColWidth="14.42578125" defaultRowHeight="15" customHeight="1" x14ac:dyDescent="0.25"/>
  <cols>
    <col min="1" max="4" width="10.5703125" style="54" customWidth="1"/>
    <col min="5" max="6" width="19" style="54" customWidth="1"/>
    <col min="7" max="7" width="30.5703125" style="54" customWidth="1"/>
    <col min="8" max="8" width="19" style="54" customWidth="1"/>
    <col min="9" max="11" width="10.5703125" style="54" customWidth="1"/>
    <col min="12" max="12" width="17.140625" style="54" customWidth="1"/>
    <col min="13" max="19" width="10.5703125" style="54" customWidth="1"/>
    <col min="20" max="26" width="11.5703125" style="54" customWidth="1"/>
    <col min="27" max="16384" width="14.42578125" style="54"/>
  </cols>
  <sheetData>
    <row r="1" spans="1:26" ht="36.75" customHeight="1" x14ac:dyDescent="0.25">
      <c r="A1" s="53"/>
      <c r="B1" s="53"/>
      <c r="C1" s="53"/>
      <c r="D1" s="53"/>
      <c r="E1" s="53"/>
      <c r="F1" s="53"/>
      <c r="G1" s="53"/>
      <c r="H1" s="53"/>
      <c r="I1" s="53"/>
      <c r="J1" s="53"/>
      <c r="K1" s="53"/>
      <c r="L1" s="53"/>
      <c r="M1" s="53"/>
      <c r="N1" s="53"/>
      <c r="O1" s="53"/>
      <c r="P1" s="53"/>
      <c r="Q1" s="53"/>
      <c r="R1" s="53"/>
      <c r="S1" s="53"/>
      <c r="T1" s="53"/>
      <c r="U1" s="53"/>
      <c r="V1" s="53"/>
      <c r="W1" s="53"/>
      <c r="X1" s="53"/>
      <c r="Y1" s="53"/>
      <c r="Z1" s="53"/>
    </row>
    <row r="2" spans="1:26" ht="36.75" customHeight="1" x14ac:dyDescent="0.25">
      <c r="A2" s="53"/>
      <c r="B2" s="53"/>
      <c r="C2" s="53"/>
      <c r="D2" s="53"/>
      <c r="E2" s="147"/>
      <c r="F2" s="148"/>
      <c r="G2" s="148"/>
      <c r="H2" s="148"/>
      <c r="I2" s="148"/>
      <c r="J2" s="148"/>
      <c r="K2" s="148"/>
      <c r="L2" s="148"/>
      <c r="M2" s="148"/>
      <c r="N2" s="148"/>
      <c r="O2" s="148"/>
      <c r="P2" s="53"/>
      <c r="Q2" s="53"/>
      <c r="R2" s="53"/>
      <c r="S2" s="53"/>
      <c r="T2" s="53"/>
      <c r="U2" s="53"/>
      <c r="V2" s="53"/>
      <c r="W2" s="53"/>
      <c r="X2" s="53"/>
      <c r="Y2" s="53"/>
      <c r="Z2" s="53"/>
    </row>
    <row r="3" spans="1:26" ht="36.75" customHeight="1" x14ac:dyDescent="0.25">
      <c r="A3" s="53"/>
      <c r="B3" s="53"/>
      <c r="C3" s="53"/>
      <c r="D3" s="53"/>
      <c r="E3" s="148"/>
      <c r="F3" s="148"/>
      <c r="G3" s="148"/>
      <c r="H3" s="148"/>
      <c r="I3" s="148"/>
      <c r="J3" s="148"/>
      <c r="K3" s="148"/>
      <c r="L3" s="148"/>
      <c r="M3" s="148"/>
      <c r="N3" s="148"/>
      <c r="O3" s="148"/>
      <c r="P3" s="53"/>
      <c r="Q3" s="53"/>
      <c r="R3" s="53"/>
      <c r="S3" s="53"/>
      <c r="T3" s="53"/>
      <c r="U3" s="53"/>
      <c r="V3" s="53"/>
      <c r="W3" s="53"/>
      <c r="X3" s="53"/>
      <c r="Y3" s="53"/>
      <c r="Z3" s="53"/>
    </row>
    <row r="4" spans="1:26" ht="17.4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3.45"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row>
    <row r="6" spans="1:26" ht="36.75" customHeight="1" x14ac:dyDescent="0.25">
      <c r="A6" s="53"/>
      <c r="B6" s="144" t="s">
        <v>342</v>
      </c>
      <c r="C6" s="145"/>
      <c r="D6" s="145"/>
      <c r="E6" s="57" t="s">
        <v>343</v>
      </c>
      <c r="F6" s="57" t="s">
        <v>344</v>
      </c>
      <c r="G6" s="57" t="s">
        <v>345</v>
      </c>
      <c r="H6" s="57" t="s">
        <v>346</v>
      </c>
      <c r="I6" s="144" t="s">
        <v>347</v>
      </c>
      <c r="J6" s="145"/>
      <c r="K6" s="145"/>
      <c r="L6" s="145"/>
      <c r="M6" s="53"/>
      <c r="N6" s="53"/>
      <c r="O6" s="53"/>
      <c r="P6" s="53"/>
      <c r="Q6" s="53"/>
      <c r="R6" s="53"/>
      <c r="S6" s="53"/>
      <c r="T6" s="53"/>
      <c r="U6" s="53"/>
      <c r="V6" s="53"/>
      <c r="W6" s="53"/>
      <c r="X6" s="53"/>
      <c r="Y6" s="53"/>
      <c r="Z6" s="53"/>
    </row>
    <row r="7" spans="1:26" ht="59.45" customHeight="1" x14ac:dyDescent="0.25">
      <c r="A7" s="53"/>
      <c r="B7" s="144" t="s">
        <v>348</v>
      </c>
      <c r="C7" s="145"/>
      <c r="D7" s="145"/>
      <c r="E7" s="58" t="s">
        <v>485</v>
      </c>
      <c r="F7" s="58" t="s">
        <v>486</v>
      </c>
      <c r="G7" s="59" t="s">
        <v>487</v>
      </c>
      <c r="H7" s="58">
        <v>3114497525</v>
      </c>
      <c r="I7" s="146" t="s">
        <v>488</v>
      </c>
      <c r="J7" s="140"/>
      <c r="K7" s="140"/>
      <c r="L7" s="140"/>
      <c r="M7" s="53"/>
      <c r="N7" s="53"/>
      <c r="O7" s="53"/>
      <c r="P7" s="53"/>
      <c r="Q7" s="53"/>
      <c r="R7" s="53"/>
      <c r="S7" s="53"/>
      <c r="T7" s="53"/>
      <c r="U7" s="53"/>
      <c r="V7" s="53"/>
      <c r="W7" s="53"/>
      <c r="X7" s="53"/>
      <c r="Y7" s="53"/>
      <c r="Z7" s="53"/>
    </row>
    <row r="8" spans="1:26" ht="59.45" customHeight="1" x14ac:dyDescent="0.25">
      <c r="A8" s="53"/>
      <c r="B8" s="144" t="s">
        <v>349</v>
      </c>
      <c r="C8" s="145"/>
      <c r="D8" s="145"/>
      <c r="E8" s="58" t="s">
        <v>481</v>
      </c>
      <c r="F8" s="58" t="s">
        <v>482</v>
      </c>
      <c r="G8" s="58" t="s">
        <v>483</v>
      </c>
      <c r="H8" s="58">
        <v>3162121540</v>
      </c>
      <c r="I8" s="146" t="s">
        <v>484</v>
      </c>
      <c r="J8" s="140"/>
      <c r="K8" s="140"/>
      <c r="L8" s="140"/>
      <c r="M8" s="53"/>
      <c r="N8" s="53"/>
      <c r="O8" s="53"/>
      <c r="P8" s="53"/>
      <c r="Q8" s="53"/>
      <c r="R8" s="53"/>
      <c r="S8" s="53"/>
      <c r="T8" s="53"/>
      <c r="U8" s="53"/>
      <c r="V8" s="53"/>
      <c r="W8" s="53"/>
      <c r="X8" s="53"/>
      <c r="Y8" s="53"/>
      <c r="Z8" s="53"/>
    </row>
    <row r="9" spans="1:26" ht="59.45" customHeight="1" x14ac:dyDescent="0.25">
      <c r="A9" s="53"/>
      <c r="B9" s="144" t="s">
        <v>350</v>
      </c>
      <c r="C9" s="145"/>
      <c r="D9" s="145"/>
      <c r="E9" s="58" t="s">
        <v>489</v>
      </c>
      <c r="F9" s="58" t="s">
        <v>490</v>
      </c>
      <c r="G9" s="58" t="s">
        <v>491</v>
      </c>
      <c r="H9" s="58">
        <v>3108736940</v>
      </c>
      <c r="I9" s="146" t="s">
        <v>492</v>
      </c>
      <c r="J9" s="140"/>
      <c r="K9" s="140"/>
      <c r="L9" s="140"/>
      <c r="M9" s="53"/>
      <c r="N9" s="53"/>
      <c r="O9" s="53"/>
      <c r="P9" s="53"/>
      <c r="Q9" s="53"/>
      <c r="R9" s="53"/>
      <c r="S9" s="53"/>
      <c r="T9" s="53"/>
      <c r="U9" s="53"/>
      <c r="V9" s="53"/>
      <c r="W9" s="53"/>
      <c r="X9" s="53"/>
      <c r="Y9" s="53"/>
      <c r="Z9" s="53"/>
    </row>
    <row r="10" spans="1:26" ht="59.45" customHeight="1" x14ac:dyDescent="0.25">
      <c r="A10" s="53"/>
      <c r="B10" s="144" t="s">
        <v>351</v>
      </c>
      <c r="C10" s="145"/>
      <c r="D10" s="145"/>
      <c r="E10" s="58" t="s">
        <v>502</v>
      </c>
      <c r="F10" s="58" t="s">
        <v>493</v>
      </c>
      <c r="G10" s="58" t="s">
        <v>503</v>
      </c>
      <c r="H10" s="58"/>
      <c r="I10" s="146" t="s">
        <v>494</v>
      </c>
      <c r="J10" s="140"/>
      <c r="K10" s="140"/>
      <c r="L10" s="140"/>
      <c r="M10" s="53"/>
      <c r="N10" s="53"/>
      <c r="O10" s="53"/>
      <c r="P10" s="53"/>
      <c r="Q10" s="53"/>
      <c r="R10" s="53"/>
      <c r="S10" s="53"/>
      <c r="T10" s="53"/>
      <c r="U10" s="53"/>
      <c r="V10" s="53"/>
      <c r="W10" s="53"/>
      <c r="X10" s="53"/>
      <c r="Y10" s="53"/>
      <c r="Z10" s="53"/>
    </row>
    <row r="11" spans="1:26" ht="59.45" customHeight="1" x14ac:dyDescent="0.25">
      <c r="A11" s="53"/>
      <c r="B11" s="144" t="s">
        <v>352</v>
      </c>
      <c r="C11" s="145"/>
      <c r="D11" s="145"/>
      <c r="E11" s="58"/>
      <c r="F11" s="58"/>
      <c r="G11" s="58"/>
      <c r="H11" s="58"/>
      <c r="I11" s="146"/>
      <c r="J11" s="140"/>
      <c r="K11" s="140"/>
      <c r="L11" s="140"/>
      <c r="M11" s="53"/>
      <c r="N11" s="53"/>
      <c r="O11" s="53"/>
      <c r="P11" s="53"/>
      <c r="Q11" s="53"/>
      <c r="R11" s="53"/>
      <c r="S11" s="53"/>
      <c r="T11" s="53"/>
      <c r="U11" s="53"/>
      <c r="V11" s="53"/>
      <c r="W11" s="53"/>
      <c r="X11" s="53"/>
      <c r="Y11" s="53"/>
      <c r="Z11" s="53"/>
    </row>
    <row r="12" spans="1:26" ht="36.75" customHeight="1"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36.75" customHeight="1"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ht="36.75"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ht="36.75" customHeight="1"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6" ht="36.75" customHeight="1"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36.75" customHeight="1"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36.7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36.7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36.7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36.7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36.7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36.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36.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36.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36.7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36.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36.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36.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36.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25">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z4HMs9GmtBB0a2nBE3R034musbPfOAgM9/3ANOx5TaHqfDdZPORQ7OEXh1JKK5SXSEJF+/m3ysKllUM+sBFTew==" saltValue="WIflmRpSerw0zQcjuNbZdw==" spinCount="100000" sheet="1" selectLockedCells="1"/>
  <mergeCells count="13">
    <mergeCell ref="B9:D9"/>
    <mergeCell ref="I9:L9"/>
    <mergeCell ref="B10:D10"/>
    <mergeCell ref="I10:L10"/>
    <mergeCell ref="B11:D11"/>
    <mergeCell ref="I11:L11"/>
    <mergeCell ref="B8:D8"/>
    <mergeCell ref="I8:L8"/>
    <mergeCell ref="E2:O3"/>
    <mergeCell ref="B6:D6"/>
    <mergeCell ref="I6:L6"/>
    <mergeCell ref="B7:D7"/>
    <mergeCell ref="I7:L7"/>
  </mergeCells>
  <pageMargins left="0.7" right="0.7" top="0.75" bottom="0.75" header="0" footer="0"/>
  <pageSetup paperSize="9" orientation="portrait"/>
  <colBreaks count="1" manualBreakCount="1">
    <brk id="16"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8C8C8"/>
  </sheetPr>
  <dimension ref="A1:Z1001"/>
  <sheetViews>
    <sheetView showGridLines="0" showRowColHeaders="0" zoomScale="70" zoomScaleNormal="70" workbookViewId="0">
      <selection activeCell="D6" sqref="D6:M6"/>
    </sheetView>
  </sheetViews>
  <sheetFormatPr baseColWidth="10" defaultColWidth="14.42578125" defaultRowHeight="15" customHeight="1" x14ac:dyDescent="0.25"/>
  <cols>
    <col min="1" max="3" width="10.5703125" style="54" customWidth="1"/>
    <col min="4" max="12" width="12" style="54" customWidth="1"/>
    <col min="13" max="13" width="12.5703125" style="54" customWidth="1"/>
    <col min="14" max="26" width="7.42578125" style="54" customWidth="1"/>
    <col min="27" max="16384" width="14.42578125" style="54"/>
  </cols>
  <sheetData>
    <row r="1" spans="1:26" ht="45" customHeight="1" x14ac:dyDescent="0.25">
      <c r="A1" s="53"/>
      <c r="B1" s="53"/>
      <c r="C1" s="53"/>
      <c r="D1" s="53"/>
      <c r="E1" s="53"/>
      <c r="F1" s="53"/>
      <c r="G1" s="53"/>
      <c r="H1" s="53"/>
      <c r="I1" s="53"/>
      <c r="J1" s="53"/>
      <c r="K1" s="53"/>
      <c r="L1" s="53"/>
      <c r="M1" s="53"/>
      <c r="N1" s="60"/>
      <c r="O1" s="60"/>
      <c r="P1" s="60"/>
      <c r="Q1" s="53"/>
      <c r="R1" s="53"/>
      <c r="S1" s="53"/>
      <c r="T1" s="53"/>
      <c r="U1" s="53"/>
      <c r="V1" s="53"/>
      <c r="W1" s="53"/>
      <c r="X1" s="53"/>
      <c r="Y1" s="53"/>
      <c r="Z1" s="53"/>
    </row>
    <row r="2" spans="1:26" ht="45" customHeight="1" x14ac:dyDescent="0.25">
      <c r="A2" s="53"/>
      <c r="B2" s="53"/>
      <c r="C2" s="53"/>
      <c r="D2" s="53"/>
      <c r="E2" s="53"/>
      <c r="F2" s="53"/>
      <c r="G2" s="53"/>
      <c r="H2" s="53"/>
      <c r="I2" s="53"/>
      <c r="J2" s="53"/>
      <c r="K2" s="53"/>
      <c r="L2" s="53"/>
      <c r="M2" s="53"/>
      <c r="N2" s="60"/>
      <c r="O2" s="60"/>
      <c r="P2" s="60"/>
      <c r="Q2" s="53"/>
      <c r="R2" s="53"/>
      <c r="S2" s="53"/>
      <c r="T2" s="53"/>
      <c r="U2" s="53"/>
      <c r="V2" s="53"/>
      <c r="W2" s="53"/>
      <c r="X2" s="53"/>
      <c r="Y2" s="53"/>
      <c r="Z2" s="53"/>
    </row>
    <row r="3" spans="1:26" ht="45" customHeight="1" x14ac:dyDescent="0.25">
      <c r="A3" s="53"/>
      <c r="B3" s="53"/>
      <c r="C3" s="53"/>
      <c r="D3" s="53"/>
      <c r="E3" s="53"/>
      <c r="F3" s="53"/>
      <c r="G3" s="53"/>
      <c r="H3" s="53"/>
      <c r="I3" s="53"/>
      <c r="J3" s="53"/>
      <c r="K3" s="53"/>
      <c r="L3" s="53"/>
      <c r="M3" s="53"/>
      <c r="N3" s="60"/>
      <c r="O3" s="60"/>
      <c r="P3" s="60"/>
      <c r="Q3" s="53"/>
      <c r="R3" s="53"/>
      <c r="S3" s="53"/>
      <c r="T3" s="53"/>
      <c r="U3" s="53"/>
      <c r="V3" s="53"/>
      <c r="W3" s="53"/>
      <c r="X3" s="53"/>
      <c r="Y3" s="53"/>
      <c r="Z3" s="53"/>
    </row>
    <row r="4" spans="1:26" ht="23.4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1" customHeight="1" x14ac:dyDescent="0.25">
      <c r="A5" s="53"/>
      <c r="B5" s="149" t="s">
        <v>353</v>
      </c>
      <c r="C5" s="150"/>
      <c r="D5" s="151" t="s">
        <v>354</v>
      </c>
      <c r="E5" s="152"/>
      <c r="F5" s="152"/>
      <c r="G5" s="152"/>
      <c r="H5" s="152"/>
      <c r="I5" s="152"/>
      <c r="J5" s="152"/>
      <c r="K5" s="152"/>
      <c r="L5" s="152"/>
      <c r="M5" s="153"/>
      <c r="N5" s="53"/>
      <c r="O5" s="53"/>
      <c r="P5" s="53"/>
      <c r="Q5" s="53"/>
      <c r="R5" s="53"/>
      <c r="S5" s="53"/>
      <c r="T5" s="53"/>
      <c r="U5" s="53"/>
      <c r="V5" s="53"/>
      <c r="W5" s="53"/>
      <c r="X5" s="53"/>
      <c r="Y5" s="53"/>
      <c r="Z5" s="53"/>
    </row>
    <row r="6" spans="1:26" ht="198.6" customHeight="1" x14ac:dyDescent="0.25">
      <c r="A6" s="53"/>
      <c r="B6" s="149" t="s">
        <v>355</v>
      </c>
      <c r="C6" s="154"/>
      <c r="D6" s="155" t="e" vm="1">
        <v>#VALUE!</v>
      </c>
      <c r="E6" s="156"/>
      <c r="F6" s="156"/>
      <c r="G6" s="156"/>
      <c r="H6" s="156"/>
      <c r="I6" s="156"/>
      <c r="J6" s="156"/>
      <c r="K6" s="156"/>
      <c r="L6" s="156"/>
      <c r="M6" s="157"/>
      <c r="N6" s="53"/>
      <c r="O6" s="53"/>
      <c r="P6" s="53"/>
      <c r="Q6" s="53"/>
      <c r="R6" s="53"/>
      <c r="S6" s="53"/>
      <c r="T6" s="53"/>
      <c r="U6" s="53"/>
      <c r="V6" s="53"/>
      <c r="W6" s="53"/>
      <c r="X6" s="53"/>
      <c r="Y6" s="53"/>
      <c r="Z6" s="53"/>
    </row>
    <row r="7" spans="1:26" ht="86.45" customHeight="1" x14ac:dyDescent="0.25">
      <c r="A7" s="53"/>
      <c r="B7" s="149" t="s">
        <v>356</v>
      </c>
      <c r="C7" s="154"/>
      <c r="D7" s="155" t="s">
        <v>498</v>
      </c>
      <c r="E7" s="156"/>
      <c r="F7" s="156"/>
      <c r="G7" s="156"/>
      <c r="H7" s="156"/>
      <c r="I7" s="156"/>
      <c r="J7" s="156"/>
      <c r="K7" s="156"/>
      <c r="L7" s="156"/>
      <c r="M7" s="157"/>
      <c r="N7" s="53"/>
      <c r="O7" s="53"/>
      <c r="P7" s="53"/>
      <c r="Q7" s="53"/>
      <c r="R7" s="53"/>
      <c r="S7" s="53"/>
      <c r="T7" s="53"/>
      <c r="U7" s="53"/>
      <c r="V7" s="53"/>
      <c r="W7" s="53"/>
      <c r="X7" s="53"/>
      <c r="Y7" s="53"/>
      <c r="Z7" s="53"/>
    </row>
    <row r="8" spans="1:26" ht="132" customHeight="1" x14ac:dyDescent="0.25">
      <c r="A8" s="53"/>
      <c r="B8" s="149" t="s">
        <v>357</v>
      </c>
      <c r="C8" s="150"/>
      <c r="D8" s="155" t="s">
        <v>499</v>
      </c>
      <c r="E8" s="156"/>
      <c r="F8" s="156"/>
      <c r="G8" s="156"/>
      <c r="H8" s="156"/>
      <c r="I8" s="156"/>
      <c r="J8" s="156"/>
      <c r="K8" s="156"/>
      <c r="L8" s="156"/>
      <c r="M8" s="157"/>
      <c r="N8" s="53"/>
      <c r="O8" s="53"/>
      <c r="P8" s="53"/>
      <c r="Q8" s="53"/>
      <c r="R8" s="53"/>
      <c r="S8" s="53"/>
      <c r="T8" s="53"/>
      <c r="U8" s="53"/>
      <c r="V8" s="53"/>
      <c r="W8" s="53"/>
      <c r="X8" s="53"/>
      <c r="Y8" s="53"/>
      <c r="Z8" s="53"/>
    </row>
    <row r="9" spans="1:26" ht="198.6" customHeight="1" x14ac:dyDescent="0.25">
      <c r="A9" s="53"/>
      <c r="B9" s="149" t="s">
        <v>358</v>
      </c>
      <c r="C9" s="150"/>
      <c r="D9" s="155" t="s">
        <v>500</v>
      </c>
      <c r="E9" s="156"/>
      <c r="F9" s="156"/>
      <c r="G9" s="156"/>
      <c r="H9" s="156"/>
      <c r="I9" s="156"/>
      <c r="J9" s="156"/>
      <c r="K9" s="156"/>
      <c r="L9" s="156"/>
      <c r="M9" s="157"/>
      <c r="N9" s="53"/>
      <c r="O9" s="53"/>
      <c r="P9" s="53"/>
      <c r="Q9" s="53"/>
      <c r="R9" s="53"/>
      <c r="S9" s="53"/>
      <c r="T9" s="53"/>
      <c r="U9" s="53"/>
      <c r="V9" s="53"/>
      <c r="W9" s="53"/>
      <c r="X9" s="53"/>
      <c r="Y9" s="53"/>
      <c r="Z9" s="53"/>
    </row>
    <row r="10" spans="1:26" ht="198.6" customHeight="1" x14ac:dyDescent="0.25">
      <c r="A10" s="53"/>
      <c r="B10" s="149" t="s">
        <v>359</v>
      </c>
      <c r="C10" s="150"/>
      <c r="D10" s="155" t="s">
        <v>501</v>
      </c>
      <c r="E10" s="156"/>
      <c r="F10" s="156"/>
      <c r="G10" s="156"/>
      <c r="H10" s="156"/>
      <c r="I10" s="156"/>
      <c r="J10" s="156"/>
      <c r="K10" s="156"/>
      <c r="L10" s="156"/>
      <c r="M10" s="157"/>
      <c r="N10" s="53"/>
      <c r="O10" s="53"/>
      <c r="P10" s="53"/>
      <c r="Q10" s="53"/>
      <c r="R10" s="53"/>
      <c r="S10" s="53"/>
      <c r="T10" s="53"/>
      <c r="U10" s="53"/>
      <c r="V10" s="53"/>
      <c r="W10" s="53"/>
      <c r="X10" s="53"/>
      <c r="Y10" s="53"/>
      <c r="Z10" s="53"/>
    </row>
    <row r="11" spans="1:26" ht="135" customHeight="1" x14ac:dyDescent="0.25">
      <c r="A11" s="53"/>
      <c r="B11" s="149" t="s">
        <v>360</v>
      </c>
      <c r="C11" s="150"/>
      <c r="D11" s="155" t="s">
        <v>497</v>
      </c>
      <c r="E11" s="156"/>
      <c r="F11" s="156"/>
      <c r="G11" s="156"/>
      <c r="H11" s="156"/>
      <c r="I11" s="156"/>
      <c r="J11" s="156"/>
      <c r="K11" s="156"/>
      <c r="L11" s="156"/>
      <c r="M11" s="157"/>
      <c r="N11" s="53"/>
      <c r="O11" s="53"/>
      <c r="P11" s="53"/>
      <c r="Q11" s="53"/>
      <c r="R11" s="53"/>
      <c r="S11" s="53"/>
      <c r="T11" s="53"/>
      <c r="U11" s="53"/>
      <c r="V11" s="53"/>
      <c r="W11" s="53"/>
      <c r="X11" s="53"/>
      <c r="Y11" s="53"/>
      <c r="Z11" s="53"/>
    </row>
    <row r="12" spans="1:26" ht="18" customHeight="1" x14ac:dyDescent="0.25">
      <c r="A12" s="53"/>
      <c r="B12" s="53"/>
      <c r="C12" s="53"/>
      <c r="D12" s="61"/>
      <c r="E12" s="61"/>
      <c r="F12" s="61"/>
      <c r="G12" s="61"/>
      <c r="H12" s="61"/>
      <c r="I12" s="61"/>
      <c r="J12" s="61"/>
      <c r="K12" s="61"/>
      <c r="L12" s="61"/>
      <c r="M12" s="61"/>
      <c r="N12" s="53"/>
      <c r="O12" s="53"/>
      <c r="P12" s="53"/>
      <c r="Q12" s="53"/>
      <c r="R12" s="53"/>
      <c r="S12" s="53"/>
      <c r="T12" s="53"/>
      <c r="U12" s="53"/>
      <c r="V12" s="53"/>
      <c r="W12" s="53"/>
      <c r="X12" s="53"/>
      <c r="Y12" s="53"/>
      <c r="Z12" s="53"/>
    </row>
    <row r="13" spans="1:26" ht="36.75" customHeight="1" x14ac:dyDescent="0.25">
      <c r="A13" s="53"/>
      <c r="B13" s="53"/>
      <c r="C13" s="53"/>
      <c r="D13" s="61"/>
      <c r="E13" s="61"/>
      <c r="F13" s="61"/>
      <c r="G13" s="61"/>
      <c r="H13" s="61"/>
      <c r="I13" s="61"/>
      <c r="J13" s="61"/>
      <c r="K13" s="61"/>
      <c r="L13" s="61"/>
      <c r="M13" s="61"/>
      <c r="N13" s="53"/>
      <c r="O13" s="53"/>
      <c r="P13" s="53"/>
      <c r="Q13" s="53"/>
      <c r="R13" s="53"/>
      <c r="S13" s="53"/>
      <c r="T13" s="53"/>
      <c r="U13" s="53"/>
      <c r="V13" s="53"/>
      <c r="W13" s="53"/>
      <c r="X13" s="53"/>
      <c r="Y13" s="53"/>
      <c r="Z13" s="53"/>
    </row>
    <row r="14" spans="1:26" ht="36.75" customHeight="1" x14ac:dyDescent="0.25">
      <c r="A14" s="53"/>
      <c r="B14" s="53"/>
      <c r="C14" s="53"/>
      <c r="D14" s="61"/>
      <c r="E14" s="61"/>
      <c r="F14" s="61"/>
      <c r="G14" s="61"/>
      <c r="H14" s="61"/>
      <c r="I14" s="61"/>
      <c r="J14" s="61"/>
      <c r="K14" s="61"/>
      <c r="L14" s="61"/>
      <c r="M14" s="61"/>
      <c r="N14" s="53"/>
      <c r="O14" s="53"/>
      <c r="P14" s="53"/>
      <c r="Q14" s="53"/>
      <c r="R14" s="53"/>
      <c r="S14" s="53"/>
      <c r="T14" s="53"/>
      <c r="U14" s="53"/>
      <c r="V14" s="53"/>
      <c r="W14" s="53"/>
      <c r="X14" s="53"/>
      <c r="Y14" s="53"/>
      <c r="Z14" s="53"/>
    </row>
    <row r="15" spans="1:26" ht="36.75" customHeight="1" x14ac:dyDescent="0.25">
      <c r="A15" s="53"/>
      <c r="B15" s="53"/>
      <c r="C15" s="53"/>
      <c r="D15" s="61"/>
      <c r="E15" s="61"/>
      <c r="F15" s="61"/>
      <c r="G15" s="61"/>
      <c r="H15" s="61"/>
      <c r="I15" s="61"/>
      <c r="J15" s="61"/>
      <c r="K15" s="61"/>
      <c r="L15" s="61"/>
      <c r="M15" s="61"/>
      <c r="N15" s="53"/>
      <c r="O15" s="53"/>
      <c r="P15" s="53"/>
      <c r="Q15" s="53"/>
      <c r="R15" s="53"/>
      <c r="S15" s="53"/>
      <c r="T15" s="53"/>
      <c r="U15" s="53"/>
      <c r="V15" s="53"/>
      <c r="W15" s="53"/>
      <c r="X15" s="53"/>
      <c r="Y15" s="53"/>
      <c r="Z15" s="53"/>
    </row>
    <row r="16" spans="1:26" ht="36.75" customHeight="1" x14ac:dyDescent="0.25">
      <c r="A16" s="53"/>
      <c r="B16" s="53"/>
      <c r="C16" s="53"/>
      <c r="D16" s="61"/>
      <c r="E16" s="61"/>
      <c r="F16" s="61"/>
      <c r="G16" s="61"/>
      <c r="H16" s="61"/>
      <c r="I16" s="61"/>
      <c r="J16" s="61"/>
      <c r="K16" s="61"/>
      <c r="L16" s="61"/>
      <c r="M16" s="61"/>
      <c r="N16" s="53"/>
      <c r="O16" s="53"/>
      <c r="P16" s="53"/>
      <c r="Q16" s="53"/>
      <c r="R16" s="53"/>
      <c r="S16" s="53"/>
      <c r="T16" s="53"/>
      <c r="U16" s="53"/>
      <c r="V16" s="53"/>
      <c r="W16" s="53"/>
      <c r="X16" s="53"/>
      <c r="Y16" s="53"/>
      <c r="Z16" s="53"/>
    </row>
    <row r="17" spans="1:26" ht="36.75" customHeight="1" x14ac:dyDescent="0.25">
      <c r="A17" s="53"/>
      <c r="B17" s="53"/>
      <c r="C17" s="53"/>
      <c r="D17" s="61"/>
      <c r="E17" s="61"/>
      <c r="F17" s="61"/>
      <c r="G17" s="61"/>
      <c r="H17" s="61"/>
      <c r="I17" s="61"/>
      <c r="J17" s="61"/>
      <c r="K17" s="61"/>
      <c r="L17" s="61"/>
      <c r="M17" s="61"/>
      <c r="N17" s="53"/>
      <c r="O17" s="53"/>
      <c r="P17" s="53"/>
      <c r="Q17" s="53"/>
      <c r="R17" s="53"/>
      <c r="S17" s="53"/>
      <c r="T17" s="53"/>
      <c r="U17" s="53"/>
      <c r="V17" s="53"/>
      <c r="W17" s="53"/>
      <c r="X17" s="53"/>
      <c r="Y17" s="53"/>
      <c r="Z17" s="53"/>
    </row>
    <row r="18" spans="1:26" ht="36.75" customHeight="1" x14ac:dyDescent="0.25">
      <c r="A18" s="53"/>
      <c r="B18" s="53"/>
      <c r="C18" s="53"/>
      <c r="D18" s="61"/>
      <c r="E18" s="61"/>
      <c r="F18" s="61"/>
      <c r="G18" s="61"/>
      <c r="H18" s="61"/>
      <c r="I18" s="61"/>
      <c r="J18" s="61"/>
      <c r="K18" s="61"/>
      <c r="L18" s="61"/>
      <c r="M18" s="61"/>
      <c r="N18" s="53"/>
      <c r="O18" s="53"/>
      <c r="P18" s="53"/>
      <c r="Q18" s="53"/>
      <c r="R18" s="53"/>
      <c r="S18" s="53"/>
      <c r="T18" s="53"/>
      <c r="U18" s="53"/>
      <c r="V18" s="53"/>
      <c r="W18" s="53"/>
      <c r="X18" s="53"/>
      <c r="Y18" s="53"/>
      <c r="Z18" s="53"/>
    </row>
    <row r="19" spans="1:26" ht="36.75" customHeight="1" x14ac:dyDescent="0.25">
      <c r="A19" s="53"/>
      <c r="B19" s="53"/>
      <c r="C19" s="53"/>
      <c r="D19" s="61"/>
      <c r="E19" s="61"/>
      <c r="F19" s="61"/>
      <c r="G19" s="61"/>
      <c r="H19" s="61"/>
      <c r="I19" s="61"/>
      <c r="J19" s="61"/>
      <c r="K19" s="61"/>
      <c r="L19" s="61"/>
      <c r="M19" s="61"/>
      <c r="N19" s="53"/>
      <c r="O19" s="53"/>
      <c r="P19" s="53"/>
      <c r="Q19" s="53"/>
      <c r="R19" s="53"/>
      <c r="S19" s="53"/>
      <c r="T19" s="53"/>
      <c r="U19" s="53"/>
      <c r="V19" s="53"/>
      <c r="W19" s="53"/>
      <c r="X19" s="53"/>
      <c r="Y19" s="53"/>
      <c r="Z19" s="53"/>
    </row>
    <row r="20" spans="1:26" ht="36.7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2.7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2.7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2.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2.7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2.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2.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25">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1ZOj/WLgUCWVD8UFOsMSQL6+X7Pa+PAgDtUgpk04cATrImV+BnfP8pt22wcPJiU4FPzx0HYWleK3/Wyvpsk6kg==" saltValue="ey8RJizOunaAPzMvlj04XA==" spinCount="100000" sheet="1" selectLockedCells="1"/>
  <mergeCells count="14">
    <mergeCell ref="B11:C11"/>
    <mergeCell ref="D11:M11"/>
    <mergeCell ref="B8:C8"/>
    <mergeCell ref="D8:M8"/>
    <mergeCell ref="B9:C9"/>
    <mergeCell ref="D9:M9"/>
    <mergeCell ref="B10:C10"/>
    <mergeCell ref="D10:M10"/>
    <mergeCell ref="B5:C5"/>
    <mergeCell ref="D5:M5"/>
    <mergeCell ref="B6:C6"/>
    <mergeCell ref="D6:M6"/>
    <mergeCell ref="B7:C7"/>
    <mergeCell ref="D7:M7"/>
  </mergeCells>
  <pageMargins left="0.23622047244094491" right="0.23622047244094491" top="0.74803149606299213" bottom="0.74803149606299213" header="0" footer="0"/>
  <pageSetup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S876"/>
  <sheetViews>
    <sheetView showGridLines="0" topLeftCell="BZ153" zoomScale="85" zoomScaleNormal="85" workbookViewId="0">
      <selection activeCell="CF159" sqref="CF159"/>
    </sheetView>
  </sheetViews>
  <sheetFormatPr baseColWidth="10" defaultColWidth="11.5703125" defaultRowHeight="15" x14ac:dyDescent="0.25"/>
  <cols>
    <col min="1" max="1" width="11.5703125" style="32"/>
    <col min="2" max="2" width="7.140625" style="32" bestFit="1" customWidth="1"/>
    <col min="3" max="3" width="8.85546875" style="32" bestFit="1" customWidth="1"/>
    <col min="4" max="4" width="14.5703125" style="32" bestFit="1" customWidth="1"/>
    <col min="5" max="5" width="9.5703125" style="32" bestFit="1" customWidth="1"/>
    <col min="6" max="6" width="15.5703125" style="32" bestFit="1" customWidth="1"/>
    <col min="7" max="7" width="25" style="32" bestFit="1" customWidth="1"/>
    <col min="8" max="8" width="18.5703125" style="32" bestFit="1" customWidth="1"/>
    <col min="9" max="9" width="11.42578125" style="32" bestFit="1" customWidth="1"/>
    <col min="10" max="10" width="17.42578125" style="32" bestFit="1" customWidth="1"/>
    <col min="11" max="11" width="21.42578125" style="32" bestFit="1" customWidth="1"/>
    <col min="12" max="12" width="23.42578125" style="32" bestFit="1" customWidth="1"/>
    <col min="13" max="13" width="69.140625" style="32" bestFit="1" customWidth="1"/>
    <col min="14" max="14" width="25.42578125" style="32" bestFit="1" customWidth="1"/>
    <col min="15" max="15" width="24.42578125" style="32" bestFit="1" customWidth="1"/>
    <col min="16" max="16" width="17.5703125" style="32" bestFit="1" customWidth="1"/>
    <col min="17" max="17" width="23" style="32" bestFit="1" customWidth="1"/>
    <col min="18" max="18" width="16.5703125" style="32" bestFit="1" customWidth="1"/>
    <col min="19" max="19" width="27" style="32" bestFit="1" customWidth="1"/>
    <col min="20" max="20" width="42.5703125" style="32" bestFit="1" customWidth="1"/>
    <col min="21" max="21" width="22.5703125" style="32" bestFit="1" customWidth="1"/>
    <col min="22" max="22" width="25.5703125" style="32" bestFit="1" customWidth="1"/>
    <col min="23" max="23" width="42.5703125" style="32" bestFit="1" customWidth="1"/>
    <col min="24" max="24" width="25.5703125" style="32" bestFit="1" customWidth="1"/>
    <col min="25" max="25" width="21.5703125" style="32" bestFit="1" customWidth="1"/>
    <col min="26" max="26" width="42.5703125" style="32" bestFit="1" customWidth="1"/>
    <col min="27" max="27" width="25.5703125" style="32" bestFit="1" customWidth="1"/>
    <col min="28" max="28" width="18.85546875" style="32" bestFit="1" customWidth="1"/>
    <col min="29" max="29" width="42.5703125" style="32" bestFit="1" customWidth="1"/>
    <col min="30" max="30" width="25.5703125" style="32" bestFit="1" customWidth="1"/>
    <col min="31" max="31" width="18.42578125" style="32" bestFit="1" customWidth="1"/>
    <col min="32" max="32" width="20.85546875" style="32" bestFit="1" customWidth="1"/>
    <col min="33" max="33" width="16.5703125" style="32" bestFit="1" customWidth="1"/>
    <col min="34" max="34" width="19.140625" style="32" bestFit="1" customWidth="1"/>
    <col min="35" max="35" width="25" style="32" bestFit="1" customWidth="1"/>
    <col min="36" max="36" width="20.85546875" style="32" bestFit="1" customWidth="1"/>
    <col min="37" max="37" width="20.140625" style="32" bestFit="1" customWidth="1"/>
    <col min="38" max="38" width="29.5703125" style="32" bestFit="1" customWidth="1"/>
    <col min="39" max="39" width="25.42578125" style="32" bestFit="1" customWidth="1"/>
    <col min="40" max="40" width="22.42578125" style="32" bestFit="1" customWidth="1"/>
    <col min="41" max="41" width="23.5703125" style="32" bestFit="1" customWidth="1"/>
    <col min="42" max="42" width="18.85546875" style="32" bestFit="1" customWidth="1"/>
    <col min="43" max="43" width="10.42578125" style="32" bestFit="1" customWidth="1"/>
    <col min="44" max="44" width="18.85546875" style="32" bestFit="1" customWidth="1"/>
    <col min="45" max="45" width="18.85546875" style="32" customWidth="1"/>
    <col min="46" max="46" width="29.5703125" style="32" bestFit="1" customWidth="1"/>
    <col min="47" max="47" width="25.5703125" style="32" bestFit="1" customWidth="1"/>
    <col min="48" max="48" width="20.140625" style="32" bestFit="1" customWidth="1"/>
    <col min="49" max="49" width="22.42578125" style="32" bestFit="1" customWidth="1"/>
    <col min="50" max="50" width="23.5703125" style="32" bestFit="1" customWidth="1"/>
    <col min="51" max="51" width="18.85546875" style="32" bestFit="1" customWidth="1"/>
    <col min="52" max="52" width="20.140625" style="32" bestFit="1" customWidth="1"/>
    <col min="53" max="53" width="19.140625" style="32" bestFit="1" customWidth="1"/>
    <col min="54" max="55" width="17.85546875" style="32" bestFit="1" customWidth="1"/>
    <col min="56" max="56" width="21.85546875" style="32" bestFit="1" customWidth="1"/>
    <col min="57" max="57" width="20.85546875" style="32" bestFit="1" customWidth="1"/>
    <col min="58" max="59" width="19.42578125" style="32" bestFit="1" customWidth="1"/>
    <col min="60" max="61" width="28" style="32" bestFit="1" customWidth="1"/>
    <col min="62" max="63" width="11.5703125" style="32"/>
    <col min="64" max="64" width="25.5703125" style="32" customWidth="1"/>
    <col min="65" max="65" width="18.5703125" style="32" customWidth="1"/>
    <col min="66" max="66" width="20.5703125" style="32" customWidth="1"/>
    <col min="67" max="72" width="22.42578125" style="32" customWidth="1"/>
    <col min="73" max="73" width="21.140625" style="32" bestFit="1" customWidth="1"/>
    <col min="74" max="74" width="49.85546875" style="32" bestFit="1" customWidth="1"/>
    <col min="75" max="75" width="22.5703125" style="32" bestFit="1" customWidth="1"/>
    <col min="76" max="76" width="15.85546875" style="32" bestFit="1" customWidth="1"/>
    <col min="77" max="77" width="20.85546875" style="32" bestFit="1" customWidth="1"/>
    <col min="78" max="78" width="42.85546875" style="32" bestFit="1" customWidth="1"/>
    <col min="79" max="79" width="22.140625" style="32" bestFit="1" customWidth="1"/>
    <col min="80" max="80" width="24.140625" style="32" bestFit="1" customWidth="1"/>
    <col min="81" max="81" width="24.28515625" style="32" bestFit="1" customWidth="1"/>
    <col min="82" max="82" width="17.140625" style="32" bestFit="1" customWidth="1"/>
    <col min="83" max="83" width="21.42578125" style="32" bestFit="1" customWidth="1"/>
    <col min="84" max="84" width="17.42578125" style="32" bestFit="1" customWidth="1"/>
    <col min="85" max="85" width="21.7109375" style="32" bestFit="1" customWidth="1"/>
    <col min="86" max="86" width="22.140625" style="32" bestFit="1" customWidth="1"/>
    <col min="87" max="87" width="24.140625" style="32" bestFit="1" customWidth="1"/>
    <col min="88" max="88" width="26.140625" style="32" bestFit="1" customWidth="1"/>
    <col min="89" max="89" width="24.28515625" style="32" bestFit="1" customWidth="1"/>
    <col min="90" max="90" width="23" style="32" bestFit="1" customWidth="1"/>
    <col min="91" max="91" width="23.42578125" style="32" bestFit="1" customWidth="1"/>
    <col min="92" max="92" width="17.85546875" style="32" bestFit="1" customWidth="1"/>
    <col min="93" max="93" width="22.42578125" style="32" customWidth="1"/>
    <col min="94" max="94" width="20.85546875" style="32" customWidth="1"/>
    <col min="95" max="16384" width="11.5703125" style="32"/>
  </cols>
  <sheetData>
    <row r="1" spans="2:95" x14ac:dyDescent="0.25">
      <c r="CA1"/>
      <c r="CB1"/>
    </row>
    <row r="2" spans="2:95" ht="24.75" thickBot="1" x14ac:dyDescent="0.3">
      <c r="B2" s="45" t="s">
        <v>289</v>
      </c>
      <c r="C2" s="45" t="s">
        <v>288</v>
      </c>
      <c r="D2" s="45" t="s">
        <v>75</v>
      </c>
      <c r="E2" s="45" t="s">
        <v>287</v>
      </c>
      <c r="F2" s="45" t="s">
        <v>262</v>
      </c>
      <c r="G2" s="45" t="s">
        <v>111</v>
      </c>
      <c r="H2" s="45" t="s">
        <v>112</v>
      </c>
      <c r="I2" s="45" t="s">
        <v>113</v>
      </c>
      <c r="J2" s="45" t="s">
        <v>260</v>
      </c>
      <c r="K2" s="45" t="s">
        <v>286</v>
      </c>
      <c r="L2" s="45" t="s">
        <v>258</v>
      </c>
      <c r="M2" s="45" t="s">
        <v>256</v>
      </c>
      <c r="N2" s="45" t="s">
        <v>285</v>
      </c>
      <c r="O2" s="45" t="s">
        <v>284</v>
      </c>
      <c r="P2" s="45" t="s">
        <v>251</v>
      </c>
      <c r="Q2" s="45" t="s">
        <v>283</v>
      </c>
      <c r="R2" s="45" t="s">
        <v>245</v>
      </c>
      <c r="S2" s="45" t="s">
        <v>282</v>
      </c>
      <c r="T2" s="45" t="s">
        <v>204</v>
      </c>
      <c r="U2" s="45" t="s">
        <v>213</v>
      </c>
      <c r="V2" s="45" t="s">
        <v>214</v>
      </c>
      <c r="W2" s="45" t="s">
        <v>243</v>
      </c>
      <c r="X2" s="45" t="s">
        <v>242</v>
      </c>
      <c r="Y2" s="45" t="s">
        <v>281</v>
      </c>
      <c r="Z2" s="45" t="s">
        <v>226</v>
      </c>
      <c r="AA2" s="45" t="s">
        <v>280</v>
      </c>
      <c r="AB2" s="45" t="s">
        <v>279</v>
      </c>
      <c r="AC2" s="45" t="s">
        <v>222</v>
      </c>
      <c r="AD2" s="45" t="s">
        <v>278</v>
      </c>
      <c r="AE2" s="45" t="s">
        <v>277</v>
      </c>
      <c r="AF2" s="45" t="s">
        <v>276</v>
      </c>
      <c r="AG2" s="45" t="s">
        <v>275</v>
      </c>
      <c r="AH2" s="45" t="s">
        <v>298</v>
      </c>
      <c r="AI2" s="45" t="s">
        <v>212</v>
      </c>
      <c r="AJ2" s="45" t="s">
        <v>274</v>
      </c>
      <c r="AK2" s="45" t="s">
        <v>299</v>
      </c>
      <c r="AL2" s="45" t="s">
        <v>210</v>
      </c>
      <c r="AM2" s="45" t="s">
        <v>23</v>
      </c>
      <c r="AN2" s="45" t="s">
        <v>273</v>
      </c>
      <c r="AO2" s="45" t="s">
        <v>272</v>
      </c>
      <c r="AP2" s="45" t="s">
        <v>300</v>
      </c>
      <c r="AQ2" s="45" t="s">
        <v>208</v>
      </c>
      <c r="AR2" s="45" t="s">
        <v>271</v>
      </c>
      <c r="AS2" s="45" t="s">
        <v>317</v>
      </c>
      <c r="AT2" s="45" t="s">
        <v>206</v>
      </c>
      <c r="AU2" s="45" t="s">
        <v>270</v>
      </c>
      <c r="AV2" s="45" t="s">
        <v>301</v>
      </c>
      <c r="AW2" s="45" t="s">
        <v>269</v>
      </c>
      <c r="AX2" s="45" t="s">
        <v>302</v>
      </c>
      <c r="AY2" s="45" t="s">
        <v>268</v>
      </c>
      <c r="AZ2" s="45" t="s">
        <v>303</v>
      </c>
      <c r="BA2" s="45" t="s">
        <v>267</v>
      </c>
      <c r="BB2" s="45" t="s">
        <v>304</v>
      </c>
      <c r="BC2" s="45" t="s">
        <v>266</v>
      </c>
      <c r="BD2" s="45" t="s">
        <v>305</v>
      </c>
      <c r="BE2" s="45" t="s">
        <v>265</v>
      </c>
      <c r="BF2" s="45" t="s">
        <v>306</v>
      </c>
      <c r="BG2" s="45" t="s">
        <v>264</v>
      </c>
      <c r="BH2" s="45" t="s">
        <v>4</v>
      </c>
      <c r="BI2" s="45" t="s">
        <v>263</v>
      </c>
      <c r="BK2" s="37" t="s">
        <v>288</v>
      </c>
      <c r="BL2" s="38" t="s">
        <v>0</v>
      </c>
      <c r="BM2" s="38" t="s">
        <v>5</v>
      </c>
      <c r="BN2" s="38" t="s">
        <v>6</v>
      </c>
      <c r="BO2" s="39" t="s">
        <v>8</v>
      </c>
      <c r="BP2" s="39" t="s">
        <v>291</v>
      </c>
      <c r="BQ2" s="39" t="s">
        <v>292</v>
      </c>
      <c r="BR2" s="39" t="s">
        <v>293</v>
      </c>
      <c r="BS2" s="39" t="s">
        <v>12</v>
      </c>
      <c r="BT2" s="39" t="s">
        <v>294</v>
      </c>
      <c r="BU2" s="39" t="s">
        <v>295</v>
      </c>
      <c r="BV2" s="39" t="s">
        <v>296</v>
      </c>
      <c r="BW2" s="39" t="s">
        <v>16</v>
      </c>
      <c r="BX2" s="39" t="s">
        <v>297</v>
      </c>
      <c r="BY2" s="39" t="s">
        <v>17</v>
      </c>
      <c r="CA2" s="42" t="s">
        <v>75</v>
      </c>
      <c r="CB2" s="42" t="s">
        <v>262</v>
      </c>
      <c r="CC2" t="s">
        <v>307</v>
      </c>
      <c r="CD2" s="34"/>
      <c r="CE2" s="18" t="s">
        <v>75</v>
      </c>
      <c r="CF2" s="18" t="s">
        <v>262</v>
      </c>
      <c r="CG2" s="18" t="s">
        <v>4</v>
      </c>
      <c r="CH2" s="34"/>
      <c r="CI2" s="18" t="s">
        <v>75</v>
      </c>
      <c r="CJ2" s="18" t="s">
        <v>4</v>
      </c>
      <c r="CK2" s="34"/>
      <c r="CL2" s="18" t="s">
        <v>262</v>
      </c>
      <c r="CM2" s="18" t="s">
        <v>109</v>
      </c>
      <c r="CN2" s="18" t="s">
        <v>110</v>
      </c>
      <c r="CO2" s="18" t="s">
        <v>261</v>
      </c>
      <c r="CP2" s="18" t="s">
        <v>466</v>
      </c>
      <c r="CQ2" s="34"/>
    </row>
    <row r="3" spans="2:95" ht="15.75" thickTop="1" x14ac:dyDescent="0.25">
      <c r="B3" s="33">
        <v>1</v>
      </c>
      <c r="C3" s="33">
        <v>2024</v>
      </c>
      <c r="D3" s="33" t="s">
        <v>110</v>
      </c>
      <c r="E3" s="33">
        <v>33</v>
      </c>
      <c r="F3" s="33" t="s">
        <v>78</v>
      </c>
      <c r="G3" s="33" t="s">
        <v>152</v>
      </c>
      <c r="H3" s="33" t="s">
        <v>151</v>
      </c>
      <c r="I3" s="33" t="s">
        <v>84</v>
      </c>
      <c r="J3" s="33" t="s">
        <v>91</v>
      </c>
      <c r="K3" s="33" t="s">
        <v>472</v>
      </c>
      <c r="L3" s="33" t="s">
        <v>170</v>
      </c>
      <c r="M3" s="33" t="s">
        <v>473</v>
      </c>
      <c r="N3" s="117">
        <v>0.29166666666666669</v>
      </c>
      <c r="O3" s="117">
        <v>0.35416666666666669</v>
      </c>
      <c r="P3" s="117" t="s">
        <v>60</v>
      </c>
      <c r="Q3" s="117">
        <v>0.70833333333333337</v>
      </c>
      <c r="R3" s="117" t="s">
        <v>69</v>
      </c>
      <c r="S3" s="117">
        <v>0.8125</v>
      </c>
      <c r="T3" s="33" t="s">
        <v>34</v>
      </c>
      <c r="U3" s="33" t="s">
        <v>48</v>
      </c>
      <c r="V3" s="33" t="s">
        <v>44</v>
      </c>
      <c r="W3" s="33" t="s">
        <v>149</v>
      </c>
      <c r="X3" s="33" t="s">
        <v>149</v>
      </c>
      <c r="Y3" s="33" t="s">
        <v>326</v>
      </c>
      <c r="Z3" s="33" t="s">
        <v>26</v>
      </c>
      <c r="AA3" s="33" t="s">
        <v>43</v>
      </c>
      <c r="AB3" s="118">
        <v>1.2794117647058822</v>
      </c>
      <c r="AC3" s="33" t="s">
        <v>34</v>
      </c>
      <c r="AD3" s="33" t="s">
        <v>44</v>
      </c>
      <c r="AE3" s="118">
        <v>0</v>
      </c>
      <c r="AF3" s="119">
        <v>8.5</v>
      </c>
      <c r="AG3" s="120">
        <v>22.5</v>
      </c>
      <c r="AH3" s="119">
        <v>28.786764705882351</v>
      </c>
      <c r="AI3" s="120" t="s">
        <v>103</v>
      </c>
      <c r="AJ3" s="119">
        <v>119.99999999999997</v>
      </c>
      <c r="AK3" s="119">
        <v>153.52941176470583</v>
      </c>
      <c r="AL3" s="119" t="s">
        <v>96</v>
      </c>
      <c r="AM3" s="118">
        <v>2.5588235294117645</v>
      </c>
      <c r="AN3" s="118">
        <v>2.5588235294117645</v>
      </c>
      <c r="AO3" s="121">
        <v>1.2749999999999999</v>
      </c>
      <c r="AP3" s="121">
        <v>1.6312499999999996</v>
      </c>
      <c r="AQ3" s="121" t="s">
        <v>107</v>
      </c>
      <c r="AR3" s="121">
        <v>24.221293000000003</v>
      </c>
      <c r="AS3" s="115">
        <v>30.989007220588235</v>
      </c>
      <c r="AT3" s="122" t="s">
        <v>102</v>
      </c>
      <c r="AU3" s="121">
        <v>658.88850618936169</v>
      </c>
      <c r="AV3" s="121">
        <v>842.98970644815381</v>
      </c>
      <c r="AW3" s="121">
        <v>86.489873615384624</v>
      </c>
      <c r="AX3" s="121">
        <v>110.65616183144796</v>
      </c>
      <c r="AY3" s="121">
        <v>40.833333333333321</v>
      </c>
      <c r="AZ3" s="121">
        <v>52.242647058823508</v>
      </c>
      <c r="BA3" s="123">
        <v>2205000</v>
      </c>
      <c r="BB3" s="123">
        <v>2821102.9411764704</v>
      </c>
      <c r="BC3" s="124">
        <v>2.8269230769230769E-2</v>
      </c>
      <c r="BD3" s="124">
        <v>3.616798642533936E-2</v>
      </c>
      <c r="BE3" s="119">
        <v>45</v>
      </c>
      <c r="BF3" s="119">
        <v>57.573529411764703</v>
      </c>
      <c r="BG3" s="118">
        <v>0</v>
      </c>
      <c r="BH3" s="118">
        <v>1.2794117647058822</v>
      </c>
      <c r="BI3" s="119" t="s">
        <v>326</v>
      </c>
      <c r="BK3" s="36">
        <v>2023</v>
      </c>
      <c r="BL3" s="23">
        <f>SUMIFS(BD_Resumen[Colaboradores],BD_Resumen[Año],$BK3)</f>
        <v>0</v>
      </c>
      <c r="BM3" s="23">
        <f>COUNTIFS(BD_Resumen[Colaboradores],"&lt;&gt;0",BD_Resumen[Año],Indicadores[[#This Row],[Año]])</f>
        <v>0</v>
      </c>
      <c r="BN3" s="22">
        <f>IFERROR(BL3/BM3,1)</f>
        <v>1</v>
      </c>
      <c r="BO3" s="31">
        <f>SUMIFS(BD_Resumen[Huella_Carbono],BD_Resumen[Año],Indicadores[[#This Row],[Año]])</f>
        <v>0</v>
      </c>
      <c r="BP3" s="31">
        <f>IFERROR(Indicadores[[#This Row],[Huella de carbono]]/Indicadores[[#This Row],[Número de colaboradores]],0)</f>
        <v>0</v>
      </c>
      <c r="BQ3" s="31">
        <f>SUMIFS(BD_Resumen[Huella_Energetica],BD_Resumen[Año],Indicadores[[#This Row],[Año]])</f>
        <v>0</v>
      </c>
      <c r="BR3" s="31">
        <f>IFERROR(Indicadores[[#This Row],[Huella energetica]]/Indicadores[[#This Row],[Número de colaboradores]],0)</f>
        <v>0</v>
      </c>
      <c r="BS3" s="31">
        <f>SUMIFS(BD_Resumen[Huella_Calidad_Vida],BD_Resumen[Año],Indicadores[[#This Row],[Año]])</f>
        <v>0</v>
      </c>
      <c r="BT3" s="31">
        <f>IFERROR(Indicadores[[#This Row],[Huella de calidad de vida]]/Indicadores[[#This Row],[Número de colaboradores]],0)</f>
        <v>0</v>
      </c>
      <c r="BU3" s="40">
        <f>SUMIFS(BD_Resumen[Huella_economica],BD_Resumen[Año],Indicadores[[#This Row],[Año]])</f>
        <v>0</v>
      </c>
      <c r="BV3" s="40">
        <f>IFERROR(Indicadores[[#This Row],[Huella economica]]/Indicadores[[#This Row],[Número de colaboradores]],0)</f>
        <v>0</v>
      </c>
      <c r="BW3" s="41">
        <f>IFERROR(SUMIFS(BD_Resumen[Huella_equidad_],BD_Resumen[Año],Indicadores[[#This Row],[Año]])/Indicadores[[#This Row],[Número de colaboradores]],0)</f>
        <v>0</v>
      </c>
      <c r="BX3" s="46">
        <f>IFERROR(SUMIFS(BD_Resumen[Actividad_Fisica_],BD_Resumen[Año],Indicadores[[#This Row],[Año]])/Indicadores[[#This Row],[Número de colaboradores]],0)</f>
        <v>0</v>
      </c>
      <c r="BY3" s="41">
        <f>IFERROR(SUMIFS(BD_Resumen[Sedentario],BD_Resumen[Año],Indicadores[[#This Row],[Año]])/Indicadores[[#This Row],[Número de colaboradores]],0)</f>
        <v>0</v>
      </c>
      <c r="CA3" t="s">
        <v>109</v>
      </c>
      <c r="CB3"/>
      <c r="CC3" s="44">
        <v>71.64705882352942</v>
      </c>
      <c r="CD3" s="34"/>
      <c r="CE3" s="17" t="s">
        <v>109</v>
      </c>
      <c r="CF3" s="17" t="s">
        <v>76</v>
      </c>
      <c r="CG3" s="17">
        <f>IFERROR(GETPIVOTDATA("Colaboradores",$CA$2,"Género",$CE3,"Rango Edad",$CF3),0)</f>
        <v>0</v>
      </c>
      <c r="CH3" s="34"/>
      <c r="CI3" s="17" t="s">
        <v>109</v>
      </c>
      <c r="CJ3" s="17">
        <f>SUMIFS($CG$3:$CG$26,$CE$3:$CE$26,CI3)</f>
        <v>71.64705882352942</v>
      </c>
      <c r="CK3" s="34"/>
      <c r="CL3" s="17" t="s">
        <v>76</v>
      </c>
      <c r="CM3" s="20">
        <f t="shared" ref="CM3:CP8" si="0">SUMIFS($CG$3:$CG$26,$CF$3:$CF$26,$CL3,$CE$3:$CE$26,CM$2)</f>
        <v>0</v>
      </c>
      <c r="CN3" s="20">
        <f>-SUMIFS($CG$3:$CG$26,$CF$3:$CF$26,$CL3,$CE$3:$CE$26,CN$2)</f>
        <v>0</v>
      </c>
      <c r="CO3" s="20">
        <f t="shared" si="0"/>
        <v>0</v>
      </c>
      <c r="CP3" s="20">
        <f>SUMIFS($CG$3:$CG$26,$CF$3:$CF$26,$CL3,$CE$3:$CE$26,CP$2)</f>
        <v>0</v>
      </c>
      <c r="CQ3" s="34"/>
    </row>
    <row r="4" spans="2:95" x14ac:dyDescent="0.25">
      <c r="B4" s="34">
        <v>2</v>
      </c>
      <c r="C4" s="34">
        <v>2024</v>
      </c>
      <c r="D4" s="34" t="s">
        <v>109</v>
      </c>
      <c r="E4" s="34">
        <v>37</v>
      </c>
      <c r="F4" s="34" t="s">
        <v>78</v>
      </c>
      <c r="G4" s="34" t="s">
        <v>152</v>
      </c>
      <c r="H4" s="34" t="s">
        <v>151</v>
      </c>
      <c r="I4" s="34" t="s">
        <v>84</v>
      </c>
      <c r="J4" s="34" t="s">
        <v>90</v>
      </c>
      <c r="K4" s="34" t="s">
        <v>325</v>
      </c>
      <c r="L4" s="34" t="s">
        <v>172</v>
      </c>
      <c r="M4" s="34" t="s">
        <v>473</v>
      </c>
      <c r="N4" s="116">
        <v>0.27083333333333331</v>
      </c>
      <c r="O4" s="116">
        <v>0.29166666666666669</v>
      </c>
      <c r="P4" s="116" t="s">
        <v>59</v>
      </c>
      <c r="Q4" s="116">
        <v>0.6875</v>
      </c>
      <c r="R4" s="116" t="s">
        <v>68</v>
      </c>
      <c r="S4" s="116">
        <v>0.70833333333333337</v>
      </c>
      <c r="T4" s="34" t="s">
        <v>32</v>
      </c>
      <c r="U4" s="34" t="s">
        <v>47</v>
      </c>
      <c r="V4" s="34" t="s">
        <v>45</v>
      </c>
      <c r="W4" s="34" t="s">
        <v>326</v>
      </c>
      <c r="X4" s="34" t="s">
        <v>326</v>
      </c>
      <c r="Y4" s="34" t="s">
        <v>326</v>
      </c>
      <c r="Z4" s="34" t="s">
        <v>32</v>
      </c>
      <c r="AA4" s="34" t="s">
        <v>45</v>
      </c>
      <c r="AB4" s="95">
        <v>0</v>
      </c>
      <c r="AC4" s="34" t="s">
        <v>32</v>
      </c>
      <c r="AD4" s="34" t="s">
        <v>45</v>
      </c>
      <c r="AE4" s="95">
        <v>0</v>
      </c>
      <c r="AF4" s="96">
        <v>9.5</v>
      </c>
      <c r="AG4" s="97">
        <v>0</v>
      </c>
      <c r="AH4" s="96">
        <v>0</v>
      </c>
      <c r="AI4" s="97" t="s">
        <v>326</v>
      </c>
      <c r="AJ4" s="96">
        <v>30.000000000000053</v>
      </c>
      <c r="AK4" s="96">
        <v>38.382352941176535</v>
      </c>
      <c r="AL4" s="96" t="s">
        <v>95</v>
      </c>
      <c r="AM4" s="95">
        <v>2.5588235294117645</v>
      </c>
      <c r="AN4" s="95">
        <v>0</v>
      </c>
      <c r="AO4" s="98" t="s">
        <v>326</v>
      </c>
      <c r="AP4" s="98">
        <v>0</v>
      </c>
      <c r="AQ4" s="98" t="s">
        <v>326</v>
      </c>
      <c r="AR4" s="98">
        <v>7.5000000000000133</v>
      </c>
      <c r="AS4" s="98">
        <v>9.5955882352941337</v>
      </c>
      <c r="AT4" s="99" t="s">
        <v>100</v>
      </c>
      <c r="AU4" s="98">
        <v>0</v>
      </c>
      <c r="AV4" s="98">
        <v>0</v>
      </c>
      <c r="AW4" s="98">
        <v>0</v>
      </c>
      <c r="AX4" s="98">
        <v>0</v>
      </c>
      <c r="AY4" s="98">
        <v>10.208333333333352</v>
      </c>
      <c r="AZ4" s="98">
        <v>13.060661764705905</v>
      </c>
      <c r="BA4" s="100">
        <v>56383.561643835616</v>
      </c>
      <c r="BB4" s="100">
        <v>72137.792103142623</v>
      </c>
      <c r="BC4" s="101">
        <v>1.1746575342465753E-3</v>
      </c>
      <c r="BD4" s="101">
        <v>1.5028706688154712E-3</v>
      </c>
      <c r="BE4" s="96">
        <v>60.000000000000107</v>
      </c>
      <c r="BF4" s="96">
        <v>76.76470588235307</v>
      </c>
      <c r="BG4" s="95">
        <v>0</v>
      </c>
      <c r="BH4" s="95">
        <v>1.2794117647058822</v>
      </c>
      <c r="BI4" s="96" t="s">
        <v>326</v>
      </c>
      <c r="BK4" s="36">
        <v>2024</v>
      </c>
      <c r="BL4" s="23">
        <f>SUMIFS(BD_Resumen[Colaboradores],BD_Resumen[Año],$BK4)</f>
        <v>174.0000000000002</v>
      </c>
      <c r="BM4" s="23">
        <f>COUNTIFS(BD_Resumen[Colaboradores],"&lt;&gt;0",BD_Resumen[Año],Indicadores[[#This Row],[Año]])</f>
        <v>136</v>
      </c>
      <c r="BN4" s="22">
        <f>IFERROR(BL4/BM4,1)</f>
        <v>1.2794117647058838</v>
      </c>
      <c r="BO4" s="31">
        <f>SUMIFS(BD_Resumen[Huella_Carbono],BD_Resumen[Año],Indicadores[[#This Row],[Año]])</f>
        <v>60235.634403302647</v>
      </c>
      <c r="BP4" s="31">
        <f>IFERROR(Indicadores[[#This Row],[Huella de carbono]]/Indicadores[[#This Row],[Número de colaboradores]],0)</f>
        <v>346.18180691553204</v>
      </c>
      <c r="BQ4" s="31">
        <f>SUMIFS(BD_Resumen[Huella_Energetica],BD_Resumen[Año],Indicadores[[#This Row],[Año]])</f>
        <v>7758.2212065349986</v>
      </c>
      <c r="BR4" s="31">
        <f>IFERROR(Indicadores[[#This Row],[Huella energetica]]/Indicadores[[#This Row],[Número de colaboradores]],0)</f>
        <v>44.587478198476951</v>
      </c>
      <c r="BS4" s="31">
        <f>SUMIFS(BD_Resumen[Huella_Calidad_Vida],BD_Resumen[Año],Indicadores[[#This Row],[Año]])</f>
        <v>3270.8250612745119</v>
      </c>
      <c r="BT4" s="31">
        <f>IFERROR(Indicadores[[#This Row],[Huella de calidad de vida]]/Indicadores[[#This Row],[Número de colaboradores]],0)</f>
        <v>18.797845179738552</v>
      </c>
      <c r="BU4" s="40">
        <f>SUMIFS(BD_Resumen[Huella_economica],BD_Resumen[Año],Indicadores[[#This Row],[Año]])</f>
        <v>271869089.29290891</v>
      </c>
      <c r="BV4" s="40">
        <f>IFERROR(Indicadores[[#This Row],[Huella economica]]/Indicadores[[#This Row],[Número de colaboradores]],0)</f>
        <v>1562466.0304190149</v>
      </c>
      <c r="BW4" s="31">
        <f>IFERROR(SUMIFS(BD_Resumen[Huella_equidad_],BD_Resumen[Año],Indicadores[[#This Row],[Año]])/Indicadores[[#This Row],[Número de colaboradores]],0)</f>
        <v>3.7262423441836723E-2</v>
      </c>
      <c r="BX4" s="47">
        <f>IFERROR(SUMIFS(BD_Resumen[Actividad_Fisica_],BD_Resumen[Año],Indicadores[[#This Row],[Año]])/Indicadores[[#This Row],[Número de colaboradores]],0)</f>
        <v>24.933823529411736</v>
      </c>
      <c r="BY4" s="41">
        <f>IFERROR(SUMIFS(BD_Resumen[Sedentario],BD_Resumen[Año],Indicadores[[#This Row],[Año]])/Indicadores[[#This Row],[Número de colaboradores]],0)</f>
        <v>0.63235294117647056</v>
      </c>
      <c r="CA4"/>
      <c r="CB4" t="s">
        <v>78</v>
      </c>
      <c r="CC4" s="44">
        <v>14.073529411764705</v>
      </c>
      <c r="CD4" s="34"/>
      <c r="CE4" s="17" t="s">
        <v>109</v>
      </c>
      <c r="CF4" s="17" t="s">
        <v>77</v>
      </c>
      <c r="CG4" s="17">
        <f t="shared" ref="CG4:CG26" si="1">IFERROR(GETPIVOTDATA("Colaboradores",$CA$2,"Género",$CE4,"Rango Edad",$CF4),0)</f>
        <v>0</v>
      </c>
      <c r="CH4" s="34"/>
      <c r="CI4" s="17" t="s">
        <v>110</v>
      </c>
      <c r="CJ4" s="17">
        <f t="shared" ref="CJ4:CJ6" si="2">SUMIFS($CG$3:$CG$26,$CE$3:$CE$26,CI4)</f>
        <v>98.514705882352985</v>
      </c>
      <c r="CK4" s="34"/>
      <c r="CL4" s="17" t="s">
        <v>77</v>
      </c>
      <c r="CM4" s="20">
        <f t="shared" si="0"/>
        <v>0</v>
      </c>
      <c r="CN4" s="20">
        <f t="shared" ref="CN4:CN8" si="3">-SUMIFS($CG$3:$CG$26,$CF$3:$CF$26,$CL4,$CE$3:$CE$26,CN$2)</f>
        <v>-2.5588235294117645</v>
      </c>
      <c r="CO4" s="20">
        <f t="shared" si="0"/>
        <v>0</v>
      </c>
      <c r="CP4" s="20">
        <f t="shared" si="0"/>
        <v>0</v>
      </c>
      <c r="CQ4" s="34"/>
    </row>
    <row r="5" spans="2:95" x14ac:dyDescent="0.25">
      <c r="B5" s="34">
        <v>3</v>
      </c>
      <c r="C5" s="34">
        <v>2024</v>
      </c>
      <c r="D5" s="34" t="s">
        <v>110</v>
      </c>
      <c r="E5" s="34">
        <v>43</v>
      </c>
      <c r="F5" s="34" t="s">
        <v>79</v>
      </c>
      <c r="G5" s="34" t="s">
        <v>152</v>
      </c>
      <c r="H5" s="34" t="s">
        <v>151</v>
      </c>
      <c r="I5" s="34" t="s">
        <v>84</v>
      </c>
      <c r="J5" s="34" t="s">
        <v>91</v>
      </c>
      <c r="K5" s="34" t="s">
        <v>325</v>
      </c>
      <c r="L5" s="34" t="s">
        <v>167</v>
      </c>
      <c r="M5" s="34" t="s">
        <v>474</v>
      </c>
      <c r="N5" s="116">
        <v>0.22916666666666666</v>
      </c>
      <c r="O5" s="116">
        <v>0.29166666666666669</v>
      </c>
      <c r="P5" s="116" t="s">
        <v>59</v>
      </c>
      <c r="Q5" s="116">
        <v>0.60416666666666663</v>
      </c>
      <c r="R5" s="116" t="s">
        <v>66</v>
      </c>
      <c r="S5" s="116">
        <v>0.66666666666666663</v>
      </c>
      <c r="T5" s="34" t="s">
        <v>27</v>
      </c>
      <c r="U5" s="34" t="s">
        <v>326</v>
      </c>
      <c r="V5" s="34" t="s">
        <v>42</v>
      </c>
      <c r="W5" s="34" t="s">
        <v>33</v>
      </c>
      <c r="X5" s="34" t="s">
        <v>42</v>
      </c>
      <c r="Y5" s="34" t="s">
        <v>326</v>
      </c>
      <c r="Z5" s="34" t="s">
        <v>27</v>
      </c>
      <c r="AA5" s="34" t="s">
        <v>42</v>
      </c>
      <c r="AB5" s="95">
        <v>0</v>
      </c>
      <c r="AC5" s="34" t="s">
        <v>27</v>
      </c>
      <c r="AD5" s="34" t="s">
        <v>42</v>
      </c>
      <c r="AE5" s="95">
        <v>0</v>
      </c>
      <c r="AF5" s="96">
        <v>7.4999999999999982</v>
      </c>
      <c r="AG5" s="97">
        <v>30</v>
      </c>
      <c r="AH5" s="96">
        <v>38.382352941176464</v>
      </c>
      <c r="AI5" s="97" t="s">
        <v>95</v>
      </c>
      <c r="AJ5" s="96">
        <v>90.000000000000028</v>
      </c>
      <c r="AK5" s="96">
        <v>115.14705882352943</v>
      </c>
      <c r="AL5" s="96" t="s">
        <v>96</v>
      </c>
      <c r="AM5" s="95">
        <v>2.5588235294117645</v>
      </c>
      <c r="AN5" s="95">
        <v>2.5588235294117645</v>
      </c>
      <c r="AO5" s="98">
        <v>8.5</v>
      </c>
      <c r="AP5" s="98">
        <v>10.875</v>
      </c>
      <c r="AQ5" s="98" t="s">
        <v>108</v>
      </c>
      <c r="AR5" s="98">
        <v>16.542873</v>
      </c>
      <c r="AS5" s="98">
        <v>21.165146338235292</v>
      </c>
      <c r="AT5" s="99" t="s">
        <v>102</v>
      </c>
      <c r="AU5" s="98">
        <v>158.97173499078258</v>
      </c>
      <c r="AV5" s="98">
        <v>203.390308002913</v>
      </c>
      <c r="AW5" s="98">
        <v>19.579728913043478</v>
      </c>
      <c r="AX5" s="98">
        <v>25.050535521099743</v>
      </c>
      <c r="AY5" s="98">
        <v>30.625000000000011</v>
      </c>
      <c r="AZ5" s="98">
        <v>39.181985294117659</v>
      </c>
      <c r="BA5" s="100">
        <v>1764000</v>
      </c>
      <c r="BB5" s="100">
        <v>2256882.3529411764</v>
      </c>
      <c r="BC5" s="101">
        <v>2.2615384615384617E-2</v>
      </c>
      <c r="BD5" s="101">
        <v>2.8934389140271494E-2</v>
      </c>
      <c r="BE5" s="96">
        <v>0</v>
      </c>
      <c r="BF5" s="96">
        <v>0</v>
      </c>
      <c r="BG5" s="95">
        <v>1.2794117647058822</v>
      </c>
      <c r="BH5" s="95">
        <v>1.2794117647058822</v>
      </c>
      <c r="BI5" s="96" t="s">
        <v>326</v>
      </c>
      <c r="CA5"/>
      <c r="CB5" t="s">
        <v>79</v>
      </c>
      <c r="CC5" s="44">
        <v>29.426470588235311</v>
      </c>
      <c r="CD5" s="34"/>
      <c r="CE5" s="17" t="s">
        <v>109</v>
      </c>
      <c r="CF5" s="17" t="s">
        <v>78</v>
      </c>
      <c r="CG5" s="17">
        <f t="shared" si="1"/>
        <v>14.073529411764705</v>
      </c>
      <c r="CH5" s="34"/>
      <c r="CI5" s="17" t="s">
        <v>261</v>
      </c>
      <c r="CJ5" s="17">
        <f t="shared" si="2"/>
        <v>2.5588235294117645</v>
      </c>
      <c r="CK5" s="34"/>
      <c r="CL5" s="17" t="s">
        <v>78</v>
      </c>
      <c r="CM5" s="20">
        <f t="shared" si="0"/>
        <v>14.073529411764705</v>
      </c>
      <c r="CN5" s="20">
        <f t="shared" si="3"/>
        <v>-37.102941176470615</v>
      </c>
      <c r="CO5" s="20">
        <f t="shared" si="0"/>
        <v>1.2794117647058822</v>
      </c>
      <c r="CP5" s="20">
        <f t="shared" si="0"/>
        <v>0</v>
      </c>
      <c r="CQ5" s="34"/>
    </row>
    <row r="6" spans="2:95" x14ac:dyDescent="0.25">
      <c r="B6" s="34">
        <v>4</v>
      </c>
      <c r="C6" s="34">
        <v>2024</v>
      </c>
      <c r="D6" s="34" t="s">
        <v>109</v>
      </c>
      <c r="E6" s="34">
        <v>42</v>
      </c>
      <c r="F6" s="34" t="s">
        <v>79</v>
      </c>
      <c r="G6" s="34" t="s">
        <v>152</v>
      </c>
      <c r="H6" s="34" t="s">
        <v>151</v>
      </c>
      <c r="I6" s="34" t="s">
        <v>85</v>
      </c>
      <c r="J6" s="34" t="s">
        <v>91</v>
      </c>
      <c r="K6" s="34" t="s">
        <v>325</v>
      </c>
      <c r="L6" s="34" t="s">
        <v>179</v>
      </c>
      <c r="M6" s="34" t="s">
        <v>473</v>
      </c>
      <c r="N6" s="116">
        <v>0.2638888888888889</v>
      </c>
      <c r="O6" s="116">
        <v>0.29166666666666669</v>
      </c>
      <c r="P6" s="116" t="s">
        <v>59</v>
      </c>
      <c r="Q6" s="116">
        <v>0.6875</v>
      </c>
      <c r="R6" s="116" t="s">
        <v>68</v>
      </c>
      <c r="S6" s="116">
        <v>0.72916666666666663</v>
      </c>
      <c r="T6" s="34" t="s">
        <v>27</v>
      </c>
      <c r="U6" s="34" t="s">
        <v>326</v>
      </c>
      <c r="V6" s="34" t="s">
        <v>42</v>
      </c>
      <c r="W6" s="34" t="s">
        <v>326</v>
      </c>
      <c r="X6" s="34" t="s">
        <v>326</v>
      </c>
      <c r="Y6" s="34" t="s">
        <v>326</v>
      </c>
      <c r="Z6" s="34" t="s">
        <v>27</v>
      </c>
      <c r="AA6" s="34" t="s">
        <v>42</v>
      </c>
      <c r="AB6" s="95">
        <v>0</v>
      </c>
      <c r="AC6" s="34" t="s">
        <v>27</v>
      </c>
      <c r="AD6" s="34" t="s">
        <v>42</v>
      </c>
      <c r="AE6" s="95">
        <v>0</v>
      </c>
      <c r="AF6" s="96">
        <v>9.5</v>
      </c>
      <c r="AG6" s="97">
        <v>0</v>
      </c>
      <c r="AH6" s="96">
        <v>0</v>
      </c>
      <c r="AI6" s="97" t="s">
        <v>326</v>
      </c>
      <c r="AJ6" s="96">
        <v>49.999999999999979</v>
      </c>
      <c r="AK6" s="96">
        <v>63.970588235294088</v>
      </c>
      <c r="AL6" s="96" t="s">
        <v>95</v>
      </c>
      <c r="AM6" s="95">
        <v>2.5588235294117645</v>
      </c>
      <c r="AN6" s="95">
        <v>0</v>
      </c>
      <c r="AO6" s="98" t="s">
        <v>326</v>
      </c>
      <c r="AP6" s="98">
        <v>0</v>
      </c>
      <c r="AQ6" s="98" t="s">
        <v>326</v>
      </c>
      <c r="AR6" s="98">
        <v>7.890428</v>
      </c>
      <c r="AS6" s="98">
        <v>10.095106411764705</v>
      </c>
      <c r="AT6" s="99" t="s">
        <v>100</v>
      </c>
      <c r="AU6" s="98">
        <v>75.82449729136232</v>
      </c>
      <c r="AV6" s="98">
        <v>97.010753887478259</v>
      </c>
      <c r="AW6" s="98">
        <v>9.3389123671497583</v>
      </c>
      <c r="AX6" s="98">
        <v>11.94831435208866</v>
      </c>
      <c r="AY6" s="98">
        <v>17.013888888888882</v>
      </c>
      <c r="AZ6" s="98">
        <v>21.767769607843128</v>
      </c>
      <c r="BA6" s="100">
        <v>578200</v>
      </c>
      <c r="BB6" s="100">
        <v>739755.88235294109</v>
      </c>
      <c r="BC6" s="101">
        <v>7.4128205128205131E-3</v>
      </c>
      <c r="BD6" s="101">
        <v>9.4840497737556564E-3</v>
      </c>
      <c r="BE6" s="96">
        <v>0</v>
      </c>
      <c r="BF6" s="96">
        <v>0</v>
      </c>
      <c r="BG6" s="95">
        <v>1.2794117647058822</v>
      </c>
      <c r="BH6" s="95">
        <v>1.2794117647058822</v>
      </c>
      <c r="BI6" s="96" t="s">
        <v>326</v>
      </c>
      <c r="CA6"/>
      <c r="CB6" t="s">
        <v>80</v>
      </c>
      <c r="CC6" s="44">
        <v>17.911764705882355</v>
      </c>
      <c r="CD6" s="34"/>
      <c r="CE6" s="17" t="s">
        <v>109</v>
      </c>
      <c r="CF6" s="17" t="s">
        <v>79</v>
      </c>
      <c r="CG6" s="17">
        <f t="shared" si="1"/>
        <v>29.426470588235311</v>
      </c>
      <c r="CH6" s="34"/>
      <c r="CI6" s="17" t="s">
        <v>466</v>
      </c>
      <c r="CJ6" s="17">
        <f t="shared" si="2"/>
        <v>1.2794117647058822</v>
      </c>
      <c r="CK6" s="34"/>
      <c r="CL6" s="17" t="s">
        <v>79</v>
      </c>
      <c r="CM6" s="20">
        <f t="shared" si="0"/>
        <v>29.426470588235311</v>
      </c>
      <c r="CN6" s="20">
        <f t="shared" si="3"/>
        <v>-35.823529411764731</v>
      </c>
      <c r="CO6" s="20">
        <f t="shared" si="0"/>
        <v>0</v>
      </c>
      <c r="CP6" s="20">
        <f t="shared" si="0"/>
        <v>1.2794117647058822</v>
      </c>
      <c r="CQ6" s="34"/>
    </row>
    <row r="7" spans="2:95" x14ac:dyDescent="0.25">
      <c r="B7" s="34">
        <v>5</v>
      </c>
      <c r="C7" s="34">
        <v>2024</v>
      </c>
      <c r="D7" s="34" t="s">
        <v>109</v>
      </c>
      <c r="E7" s="34">
        <v>46</v>
      </c>
      <c r="F7" s="34" t="s">
        <v>79</v>
      </c>
      <c r="G7" s="34" t="s">
        <v>152</v>
      </c>
      <c r="H7" s="34" t="s">
        <v>151</v>
      </c>
      <c r="I7" s="34" t="s">
        <v>84</v>
      </c>
      <c r="J7" s="34" t="s">
        <v>90</v>
      </c>
      <c r="K7" s="34" t="s">
        <v>325</v>
      </c>
      <c r="L7" s="34" t="s">
        <v>169</v>
      </c>
      <c r="M7" s="34" t="s">
        <v>473</v>
      </c>
      <c r="N7" s="116">
        <v>0.25</v>
      </c>
      <c r="O7" s="116">
        <v>0.29166666666666669</v>
      </c>
      <c r="P7" s="116" t="s">
        <v>59</v>
      </c>
      <c r="Q7" s="116">
        <v>0.70833333333333337</v>
      </c>
      <c r="R7" s="116" t="s">
        <v>69</v>
      </c>
      <c r="S7" s="116">
        <v>0.77083333333333337</v>
      </c>
      <c r="T7" s="34" t="s">
        <v>26</v>
      </c>
      <c r="U7" s="34" t="s">
        <v>48</v>
      </c>
      <c r="V7" s="34" t="s">
        <v>43</v>
      </c>
      <c r="W7" s="34" t="s">
        <v>326</v>
      </c>
      <c r="X7" s="34" t="s">
        <v>326</v>
      </c>
      <c r="Y7" s="34" t="s">
        <v>326</v>
      </c>
      <c r="Z7" s="34" t="s">
        <v>26</v>
      </c>
      <c r="AA7" s="34" t="s">
        <v>43</v>
      </c>
      <c r="AB7" s="95">
        <v>0</v>
      </c>
      <c r="AC7" s="34" t="s">
        <v>26</v>
      </c>
      <c r="AD7" s="34" t="s">
        <v>43</v>
      </c>
      <c r="AE7" s="95">
        <v>0</v>
      </c>
      <c r="AF7" s="96">
        <v>10</v>
      </c>
      <c r="AG7" s="97">
        <v>0</v>
      </c>
      <c r="AH7" s="96">
        <v>0</v>
      </c>
      <c r="AI7" s="97" t="s">
        <v>326</v>
      </c>
      <c r="AJ7" s="96">
        <v>75.000000000000014</v>
      </c>
      <c r="AK7" s="96">
        <v>95.955882352941188</v>
      </c>
      <c r="AL7" s="96" t="s">
        <v>96</v>
      </c>
      <c r="AM7" s="95">
        <v>2.5588235294117645</v>
      </c>
      <c r="AN7" s="95">
        <v>0</v>
      </c>
      <c r="AO7" s="98" t="s">
        <v>326</v>
      </c>
      <c r="AP7" s="98">
        <v>0</v>
      </c>
      <c r="AQ7" s="98" t="s">
        <v>326</v>
      </c>
      <c r="AR7" s="98">
        <v>14.006523000000001</v>
      </c>
      <c r="AS7" s="98">
        <v>17.920110308823531</v>
      </c>
      <c r="AT7" s="99" t="s">
        <v>101</v>
      </c>
      <c r="AU7" s="98">
        <v>995.89553341879991</v>
      </c>
      <c r="AV7" s="98">
        <v>1274.1604618740528</v>
      </c>
      <c r="AW7" s="98">
        <v>130.72754800000001</v>
      </c>
      <c r="AX7" s="98">
        <v>167.25436288235295</v>
      </c>
      <c r="AY7" s="98">
        <v>25.520833333333339</v>
      </c>
      <c r="AZ7" s="98">
        <v>32.65165441176471</v>
      </c>
      <c r="BA7" s="100">
        <v>2917178.0821917807</v>
      </c>
      <c r="BB7" s="100">
        <v>3732271.9580983073</v>
      </c>
      <c r="BC7" s="101">
        <v>6.0774543378995433E-2</v>
      </c>
      <c r="BD7" s="101">
        <v>7.7755665793714734E-2</v>
      </c>
      <c r="BE7" s="96">
        <v>0</v>
      </c>
      <c r="BF7" s="96">
        <v>0</v>
      </c>
      <c r="BG7" s="95">
        <v>1.2794117647058822</v>
      </c>
      <c r="BH7" s="95">
        <v>1.2794117647058822</v>
      </c>
      <c r="BI7" s="96" t="s">
        <v>326</v>
      </c>
      <c r="CA7"/>
      <c r="CB7" t="s">
        <v>81</v>
      </c>
      <c r="CC7" s="44">
        <v>10.235294117647058</v>
      </c>
      <c r="CD7" s="34"/>
      <c r="CE7" s="17" t="s">
        <v>109</v>
      </c>
      <c r="CF7" s="17" t="s">
        <v>80</v>
      </c>
      <c r="CG7" s="17">
        <f t="shared" si="1"/>
        <v>17.911764705882355</v>
      </c>
      <c r="CH7" s="34"/>
      <c r="CK7" s="34"/>
      <c r="CL7" s="17" t="s">
        <v>80</v>
      </c>
      <c r="CM7" s="20">
        <f t="shared" si="0"/>
        <v>17.911764705882355</v>
      </c>
      <c r="CN7" s="20">
        <f t="shared" si="3"/>
        <v>-20.470588235294123</v>
      </c>
      <c r="CO7" s="20">
        <f t="shared" si="0"/>
        <v>1.2794117647058822</v>
      </c>
      <c r="CP7" s="20">
        <f t="shared" si="0"/>
        <v>0</v>
      </c>
      <c r="CQ7" s="34"/>
    </row>
    <row r="8" spans="2:95" x14ac:dyDescent="0.25">
      <c r="B8" s="34">
        <v>6</v>
      </c>
      <c r="C8" s="34">
        <v>2024</v>
      </c>
      <c r="D8" s="34" t="s">
        <v>109</v>
      </c>
      <c r="E8" s="34">
        <v>60</v>
      </c>
      <c r="F8" s="34" t="s">
        <v>81</v>
      </c>
      <c r="G8" s="34" t="s">
        <v>152</v>
      </c>
      <c r="H8" s="34" t="s">
        <v>151</v>
      </c>
      <c r="I8" s="34" t="s">
        <v>84</v>
      </c>
      <c r="J8" s="34" t="s">
        <v>89</v>
      </c>
      <c r="K8" s="34" t="s">
        <v>325</v>
      </c>
      <c r="L8" s="34" t="s">
        <v>168</v>
      </c>
      <c r="M8" s="34" t="s">
        <v>474</v>
      </c>
      <c r="N8" s="116">
        <v>0.22916666666666666</v>
      </c>
      <c r="O8" s="116">
        <v>0.27777777777777779</v>
      </c>
      <c r="P8" s="116" t="s">
        <v>58</v>
      </c>
      <c r="Q8" s="116">
        <v>0.6875</v>
      </c>
      <c r="R8" s="116" t="s">
        <v>68</v>
      </c>
      <c r="S8" s="116">
        <v>0.72916666666666663</v>
      </c>
      <c r="T8" s="34" t="s">
        <v>27</v>
      </c>
      <c r="U8" s="34" t="s">
        <v>326</v>
      </c>
      <c r="V8" s="34" t="s">
        <v>42</v>
      </c>
      <c r="W8" s="34" t="s">
        <v>326</v>
      </c>
      <c r="X8" s="34" t="s">
        <v>326</v>
      </c>
      <c r="Y8" s="34" t="s">
        <v>326</v>
      </c>
      <c r="Z8" s="34" t="s">
        <v>27</v>
      </c>
      <c r="AA8" s="34" t="s">
        <v>42</v>
      </c>
      <c r="AB8" s="95">
        <v>0</v>
      </c>
      <c r="AC8" s="34" t="s">
        <v>27</v>
      </c>
      <c r="AD8" s="34" t="s">
        <v>42</v>
      </c>
      <c r="AE8" s="95">
        <v>0</v>
      </c>
      <c r="AF8" s="96">
        <v>9.8333333333333321</v>
      </c>
      <c r="AG8" s="97">
        <v>0</v>
      </c>
      <c r="AH8" s="96">
        <v>0</v>
      </c>
      <c r="AI8" s="97" t="s">
        <v>326</v>
      </c>
      <c r="AJ8" s="96">
        <v>64.999999999999986</v>
      </c>
      <c r="AK8" s="96">
        <v>83.161764705882334</v>
      </c>
      <c r="AL8" s="96" t="s">
        <v>96</v>
      </c>
      <c r="AM8" s="95">
        <v>2.5588235294117645</v>
      </c>
      <c r="AN8" s="95">
        <v>0</v>
      </c>
      <c r="AO8" s="98" t="s">
        <v>326</v>
      </c>
      <c r="AP8" s="98">
        <v>0</v>
      </c>
      <c r="AQ8" s="98" t="s">
        <v>326</v>
      </c>
      <c r="AR8" s="98">
        <v>5.5308449999999993</v>
      </c>
      <c r="AS8" s="98">
        <v>7.0762281617647043</v>
      </c>
      <c r="AT8" s="99" t="s">
        <v>100</v>
      </c>
      <c r="AU8" s="98">
        <v>132.87414248043476</v>
      </c>
      <c r="AV8" s="98">
        <v>170.00074111467387</v>
      </c>
      <c r="AW8" s="98">
        <v>16.365423007246378</v>
      </c>
      <c r="AX8" s="98">
        <v>20.938114729859333</v>
      </c>
      <c r="AY8" s="98">
        <v>22.118055555555546</v>
      </c>
      <c r="AZ8" s="98">
        <v>28.298100490196063</v>
      </c>
      <c r="BA8" s="100">
        <v>1445500</v>
      </c>
      <c r="BB8" s="100">
        <v>1849389.7058823528</v>
      </c>
      <c r="BC8" s="101">
        <v>6.0229166666666667E-2</v>
      </c>
      <c r="BD8" s="101">
        <v>7.7057904411764702E-2</v>
      </c>
      <c r="BE8" s="96">
        <v>0</v>
      </c>
      <c r="BF8" s="96">
        <v>0</v>
      </c>
      <c r="BG8" s="95">
        <v>1.2794117647058822</v>
      </c>
      <c r="BH8" s="95">
        <v>1.2794117647058822</v>
      </c>
      <c r="BI8" s="96" t="s">
        <v>326</v>
      </c>
      <c r="CA8" t="s">
        <v>110</v>
      </c>
      <c r="CB8"/>
      <c r="CC8" s="44">
        <v>98.514705882352985</v>
      </c>
      <c r="CD8" s="34"/>
      <c r="CE8" s="17" t="s">
        <v>109</v>
      </c>
      <c r="CF8" s="17" t="s">
        <v>81</v>
      </c>
      <c r="CG8" s="17">
        <f t="shared" si="1"/>
        <v>10.235294117647058</v>
      </c>
      <c r="CH8" s="34"/>
      <c r="CI8" s="18" t="s">
        <v>262</v>
      </c>
      <c r="CJ8" s="18" t="s">
        <v>4</v>
      </c>
      <c r="CK8" s="35"/>
      <c r="CL8" s="17" t="s">
        <v>81</v>
      </c>
      <c r="CM8" s="20">
        <f t="shared" si="0"/>
        <v>10.235294117647058</v>
      </c>
      <c r="CN8" s="20">
        <f t="shared" si="3"/>
        <v>-2.5588235294117645</v>
      </c>
      <c r="CO8" s="20">
        <f t="shared" si="0"/>
        <v>0</v>
      </c>
      <c r="CP8" s="20">
        <f t="shared" si="0"/>
        <v>0</v>
      </c>
      <c r="CQ8" s="34"/>
    </row>
    <row r="9" spans="2:95" x14ac:dyDescent="0.25">
      <c r="B9" s="34">
        <v>7</v>
      </c>
      <c r="C9" s="34">
        <v>2024</v>
      </c>
      <c r="D9" s="34" t="s">
        <v>110</v>
      </c>
      <c r="E9" s="34">
        <v>28</v>
      </c>
      <c r="F9" s="34" t="s">
        <v>77</v>
      </c>
      <c r="G9" s="34" t="s">
        <v>152</v>
      </c>
      <c r="H9" s="34" t="s">
        <v>151</v>
      </c>
      <c r="I9" s="34" t="s">
        <v>83</v>
      </c>
      <c r="J9" s="34" t="s">
        <v>89</v>
      </c>
      <c r="K9" s="34" t="s">
        <v>325</v>
      </c>
      <c r="L9" s="34" t="s">
        <v>177</v>
      </c>
      <c r="M9" s="34" t="s">
        <v>253</v>
      </c>
      <c r="N9" s="116">
        <v>0.3125</v>
      </c>
      <c r="O9" s="116">
        <v>0.35416666666666669</v>
      </c>
      <c r="P9" s="116" t="s">
        <v>60</v>
      </c>
      <c r="Q9" s="116">
        <v>0.6875</v>
      </c>
      <c r="R9" s="116" t="s">
        <v>68</v>
      </c>
      <c r="S9" s="116">
        <v>0.72916666666666663</v>
      </c>
      <c r="T9" s="34" t="s">
        <v>32</v>
      </c>
      <c r="U9" s="34" t="s">
        <v>47</v>
      </c>
      <c r="V9" s="34" t="s">
        <v>45</v>
      </c>
      <c r="W9" s="34" t="s">
        <v>326</v>
      </c>
      <c r="X9" s="34" t="s">
        <v>326</v>
      </c>
      <c r="Y9" s="34" t="s">
        <v>326</v>
      </c>
      <c r="Z9" s="34" t="s">
        <v>32</v>
      </c>
      <c r="AA9" s="34" t="s">
        <v>45</v>
      </c>
      <c r="AB9" s="95">
        <v>0</v>
      </c>
      <c r="AC9" s="34" t="s">
        <v>32</v>
      </c>
      <c r="AD9" s="34" t="s">
        <v>45</v>
      </c>
      <c r="AE9" s="95">
        <v>0</v>
      </c>
      <c r="AF9" s="96">
        <v>8</v>
      </c>
      <c r="AG9" s="97">
        <v>0</v>
      </c>
      <c r="AH9" s="96">
        <v>0</v>
      </c>
      <c r="AI9" s="97" t="s">
        <v>326</v>
      </c>
      <c r="AJ9" s="96">
        <v>59.999999999999986</v>
      </c>
      <c r="AK9" s="96">
        <v>76.764705882352914</v>
      </c>
      <c r="AL9" s="96" t="s">
        <v>95</v>
      </c>
      <c r="AM9" s="95">
        <v>2.5588235294117645</v>
      </c>
      <c r="AN9" s="95">
        <v>0</v>
      </c>
      <c r="AO9" s="98" t="s">
        <v>326</v>
      </c>
      <c r="AP9" s="98">
        <v>0</v>
      </c>
      <c r="AQ9" s="98" t="s">
        <v>326</v>
      </c>
      <c r="AR9" s="98">
        <v>14.999999999999996</v>
      </c>
      <c r="AS9" s="98">
        <v>19.191176470588228</v>
      </c>
      <c r="AT9" s="99" t="s">
        <v>101</v>
      </c>
      <c r="AU9" s="98">
        <v>0</v>
      </c>
      <c r="AV9" s="98">
        <v>0</v>
      </c>
      <c r="AW9" s="98">
        <v>0</v>
      </c>
      <c r="AX9" s="98">
        <v>0</v>
      </c>
      <c r="AY9" s="98">
        <v>20.416666666666661</v>
      </c>
      <c r="AZ9" s="98">
        <v>26.121323529411754</v>
      </c>
      <c r="BA9" s="100">
        <v>214794.5205479452</v>
      </c>
      <c r="BB9" s="100">
        <v>274810.63658340042</v>
      </c>
      <c r="BC9" s="101">
        <v>8.9497716894977163E-3</v>
      </c>
      <c r="BD9" s="101">
        <v>1.1450443190975018E-2</v>
      </c>
      <c r="BE9" s="96">
        <v>119.99999999999997</v>
      </c>
      <c r="BF9" s="96">
        <v>153.52941176470583</v>
      </c>
      <c r="BG9" s="95">
        <v>0</v>
      </c>
      <c r="BH9" s="95">
        <v>1.2794117647058822</v>
      </c>
      <c r="BI9" s="96" t="s">
        <v>326</v>
      </c>
      <c r="CA9"/>
      <c r="CB9" t="s">
        <v>77</v>
      </c>
      <c r="CC9" s="44">
        <v>2.5588235294117645</v>
      </c>
      <c r="CD9" s="34"/>
      <c r="CE9" s="17" t="s">
        <v>110</v>
      </c>
      <c r="CF9" s="17" t="s">
        <v>76</v>
      </c>
      <c r="CG9" s="17">
        <f t="shared" si="1"/>
        <v>0</v>
      </c>
      <c r="CH9" s="34"/>
      <c r="CI9" s="17" t="s">
        <v>76</v>
      </c>
      <c r="CJ9" s="17">
        <f>SUMIFS($CG$3:$CG$26,$CF$3:$CF$26,CI9)</f>
        <v>0</v>
      </c>
      <c r="CK9" s="34"/>
      <c r="CL9" s="34"/>
      <c r="CM9" s="34"/>
      <c r="CN9" s="34"/>
      <c r="CO9" s="34"/>
      <c r="CP9" s="34"/>
      <c r="CQ9" s="34"/>
    </row>
    <row r="10" spans="2:95" x14ac:dyDescent="0.25">
      <c r="B10" s="34">
        <v>8</v>
      </c>
      <c r="C10" s="34">
        <v>2024</v>
      </c>
      <c r="D10" s="34" t="s">
        <v>109</v>
      </c>
      <c r="E10" s="34">
        <v>41</v>
      </c>
      <c r="F10" s="34" t="s">
        <v>79</v>
      </c>
      <c r="G10" s="34" t="s">
        <v>154</v>
      </c>
      <c r="H10" s="34" t="s">
        <v>160</v>
      </c>
      <c r="I10" s="34" t="s">
        <v>84</v>
      </c>
      <c r="J10" s="34" t="s">
        <v>90</v>
      </c>
      <c r="K10" s="34" t="s">
        <v>325</v>
      </c>
      <c r="L10" s="34" t="s">
        <v>186</v>
      </c>
      <c r="M10" s="34" t="s">
        <v>473</v>
      </c>
      <c r="N10" s="116">
        <v>0.25833333333333336</v>
      </c>
      <c r="O10" s="116">
        <v>0.29166666666666669</v>
      </c>
      <c r="P10" s="116" t="s">
        <v>59</v>
      </c>
      <c r="Q10" s="116">
        <v>0.6875</v>
      </c>
      <c r="R10" s="116" t="s">
        <v>68</v>
      </c>
      <c r="S10" s="116">
        <v>0.72916666666666663</v>
      </c>
      <c r="T10" s="34" t="s">
        <v>24</v>
      </c>
      <c r="U10" s="34" t="s">
        <v>326</v>
      </c>
      <c r="V10" s="34" t="s">
        <v>42</v>
      </c>
      <c r="W10" s="34" t="s">
        <v>149</v>
      </c>
      <c r="X10" s="34" t="s">
        <v>149</v>
      </c>
      <c r="Y10" s="34" t="s">
        <v>326</v>
      </c>
      <c r="Z10" s="34" t="s">
        <v>24</v>
      </c>
      <c r="AA10" s="34" t="s">
        <v>42</v>
      </c>
      <c r="AB10" s="95">
        <v>0</v>
      </c>
      <c r="AC10" s="34" t="s">
        <v>24</v>
      </c>
      <c r="AD10" s="34" t="s">
        <v>42</v>
      </c>
      <c r="AE10" s="95">
        <v>0</v>
      </c>
      <c r="AF10" s="96">
        <v>9.5</v>
      </c>
      <c r="AG10" s="97">
        <v>18</v>
      </c>
      <c r="AH10" s="96">
        <v>23.02941176470588</v>
      </c>
      <c r="AI10" s="97" t="s">
        <v>103</v>
      </c>
      <c r="AJ10" s="96">
        <v>53.999999999999964</v>
      </c>
      <c r="AK10" s="96">
        <v>69.088235294117595</v>
      </c>
      <c r="AL10" s="96" t="s">
        <v>95</v>
      </c>
      <c r="AM10" s="95">
        <v>2.5588235294117645</v>
      </c>
      <c r="AN10" s="95">
        <v>2.5588235294117645</v>
      </c>
      <c r="AO10" s="98">
        <v>1.02</v>
      </c>
      <c r="AP10" s="98">
        <v>1.3049999999999999</v>
      </c>
      <c r="AQ10" s="98" t="s">
        <v>107</v>
      </c>
      <c r="AR10" s="98">
        <v>15.807542999999999</v>
      </c>
      <c r="AS10" s="98">
        <v>20.224356485294116</v>
      </c>
      <c r="AT10" s="99" t="s">
        <v>102</v>
      </c>
      <c r="AU10" s="98">
        <v>88.387739440420674</v>
      </c>
      <c r="AV10" s="98">
        <v>113.08431369583232</v>
      </c>
      <c r="AW10" s="98">
        <v>10.886262124399039</v>
      </c>
      <c r="AX10" s="98">
        <v>13.928011835628181</v>
      </c>
      <c r="AY10" s="98">
        <v>18.374999999999986</v>
      </c>
      <c r="AZ10" s="98">
        <v>23.509191176470569</v>
      </c>
      <c r="BA10" s="100">
        <v>2450000</v>
      </c>
      <c r="BB10" s="100">
        <v>3134558.8235294116</v>
      </c>
      <c r="BC10" s="101">
        <v>5.1041666666666666E-2</v>
      </c>
      <c r="BD10" s="101">
        <v>6.5303308823529402E-2</v>
      </c>
      <c r="BE10" s="96">
        <v>36</v>
      </c>
      <c r="BF10" s="96">
        <v>46.058823529411761</v>
      </c>
      <c r="BG10" s="95">
        <v>0</v>
      </c>
      <c r="BH10" s="95">
        <v>1.2794117647058822</v>
      </c>
      <c r="BI10" s="96" t="s">
        <v>326</v>
      </c>
      <c r="CA10"/>
      <c r="CB10" t="s">
        <v>78</v>
      </c>
      <c r="CC10" s="44">
        <v>37.102941176470615</v>
      </c>
      <c r="CD10" s="34"/>
      <c r="CE10" s="17" t="s">
        <v>110</v>
      </c>
      <c r="CF10" s="17" t="s">
        <v>77</v>
      </c>
      <c r="CG10" s="17">
        <f t="shared" si="1"/>
        <v>2.5588235294117645</v>
      </c>
      <c r="CH10" s="34"/>
      <c r="CI10" s="17" t="s">
        <v>77</v>
      </c>
      <c r="CJ10" s="17">
        <f t="shared" ref="CJ10:CJ14" si="4">SUMIFS($CG$3:$CG$26,$CF$3:$CF$26,CI10)</f>
        <v>2.5588235294117645</v>
      </c>
      <c r="CK10" s="34"/>
      <c r="CL10" s="34"/>
      <c r="CM10" s="34"/>
      <c r="CN10" s="34"/>
      <c r="CO10" s="34"/>
      <c r="CP10" s="34"/>
      <c r="CQ10" s="34"/>
    </row>
    <row r="11" spans="2:95" x14ac:dyDescent="0.25">
      <c r="B11" s="34">
        <v>9</v>
      </c>
      <c r="C11" s="34">
        <v>2024</v>
      </c>
      <c r="D11" s="34" t="s">
        <v>109</v>
      </c>
      <c r="E11" s="34">
        <v>50</v>
      </c>
      <c r="F11" s="34" t="s">
        <v>80</v>
      </c>
      <c r="G11" s="34" t="s">
        <v>152</v>
      </c>
      <c r="H11" s="34" t="s">
        <v>151</v>
      </c>
      <c r="I11" s="34" t="s">
        <v>85</v>
      </c>
      <c r="J11" s="34" t="s">
        <v>89</v>
      </c>
      <c r="K11" s="34" t="s">
        <v>325</v>
      </c>
      <c r="L11" s="34" t="s">
        <v>183</v>
      </c>
      <c r="M11" s="34" t="s">
        <v>473</v>
      </c>
      <c r="N11" s="116">
        <v>0.26041666666666669</v>
      </c>
      <c r="O11" s="116">
        <v>0.29166666666666669</v>
      </c>
      <c r="P11" s="116" t="s">
        <v>59</v>
      </c>
      <c r="Q11" s="116">
        <v>0.6875</v>
      </c>
      <c r="R11" s="116" t="s">
        <v>68</v>
      </c>
      <c r="S11" s="116">
        <v>0.72916666666666663</v>
      </c>
      <c r="T11" s="34" t="s">
        <v>32</v>
      </c>
      <c r="U11" s="34" t="s">
        <v>47</v>
      </c>
      <c r="V11" s="34" t="s">
        <v>45</v>
      </c>
      <c r="W11" s="34" t="s">
        <v>326</v>
      </c>
      <c r="X11" s="34" t="s">
        <v>326</v>
      </c>
      <c r="Y11" s="34" t="s">
        <v>326</v>
      </c>
      <c r="Z11" s="34" t="s">
        <v>24</v>
      </c>
      <c r="AA11" s="34" t="s">
        <v>42</v>
      </c>
      <c r="AB11" s="95">
        <v>1.2794117647058822</v>
      </c>
      <c r="AC11" s="34" t="s">
        <v>24</v>
      </c>
      <c r="AD11" s="34" t="s">
        <v>42</v>
      </c>
      <c r="AE11" s="95">
        <v>1.2794117647058822</v>
      </c>
      <c r="AF11" s="96">
        <v>9.5</v>
      </c>
      <c r="AG11" s="97">
        <v>0</v>
      </c>
      <c r="AH11" s="96">
        <v>0</v>
      </c>
      <c r="AI11" s="97" t="s">
        <v>326</v>
      </c>
      <c r="AJ11" s="96">
        <v>52.499999999999972</v>
      </c>
      <c r="AK11" s="96">
        <v>67.169117647058783</v>
      </c>
      <c r="AL11" s="96" t="s">
        <v>95</v>
      </c>
      <c r="AM11" s="95">
        <v>2.5588235294117645</v>
      </c>
      <c r="AN11" s="95">
        <v>0</v>
      </c>
      <c r="AO11" s="98" t="s">
        <v>326</v>
      </c>
      <c r="AP11" s="98">
        <v>0</v>
      </c>
      <c r="AQ11" s="98" t="s">
        <v>326</v>
      </c>
      <c r="AR11" s="98">
        <v>12.2237315</v>
      </c>
      <c r="AS11" s="98">
        <v>15.63918588970588</v>
      </c>
      <c r="AT11" s="99" t="s">
        <v>101</v>
      </c>
      <c r="AU11" s="98">
        <v>0</v>
      </c>
      <c r="AV11" s="98">
        <v>0</v>
      </c>
      <c r="AW11" s="98">
        <v>0</v>
      </c>
      <c r="AX11" s="98">
        <v>0</v>
      </c>
      <c r="AY11" s="98">
        <v>17.864583333333325</v>
      </c>
      <c r="AZ11" s="98">
        <v>22.856158088235283</v>
      </c>
      <c r="BA11" s="100">
        <v>167808.21917808219</v>
      </c>
      <c r="BB11" s="100">
        <v>214695.8098307816</v>
      </c>
      <c r="BC11" s="101">
        <v>6.9920091324200909E-3</v>
      </c>
      <c r="BD11" s="101">
        <v>8.9456587429492338E-3</v>
      </c>
      <c r="BE11" s="96">
        <v>104.99999999999994</v>
      </c>
      <c r="BF11" s="96">
        <v>134.33823529411757</v>
      </c>
      <c r="BG11" s="95">
        <v>0</v>
      </c>
      <c r="BH11" s="95">
        <v>1.2794117647058822</v>
      </c>
      <c r="BI11" s="96" t="s">
        <v>326</v>
      </c>
      <c r="CA11"/>
      <c r="CB11" t="s">
        <v>79</v>
      </c>
      <c r="CC11" s="44">
        <v>35.823529411764731</v>
      </c>
      <c r="CD11" s="34"/>
      <c r="CE11" s="17" t="s">
        <v>110</v>
      </c>
      <c r="CF11" s="17" t="s">
        <v>78</v>
      </c>
      <c r="CG11" s="17">
        <f t="shared" si="1"/>
        <v>37.102941176470615</v>
      </c>
      <c r="CH11" s="34"/>
      <c r="CI11" s="17" t="s">
        <v>78</v>
      </c>
      <c r="CJ11" s="17">
        <f t="shared" si="4"/>
        <v>52.455882352941202</v>
      </c>
      <c r="CK11" s="34"/>
      <c r="CL11" s="34"/>
      <c r="CM11" s="34"/>
      <c r="CN11" s="34"/>
      <c r="CO11" s="34"/>
      <c r="CP11" s="34"/>
      <c r="CQ11" s="34"/>
    </row>
    <row r="12" spans="2:95" x14ac:dyDescent="0.25">
      <c r="B12" s="34">
        <v>10</v>
      </c>
      <c r="C12" s="34">
        <v>2024</v>
      </c>
      <c r="D12" s="34" t="s">
        <v>109</v>
      </c>
      <c r="E12" s="34">
        <v>46</v>
      </c>
      <c r="F12" s="34" t="s">
        <v>79</v>
      </c>
      <c r="G12" s="34" t="s">
        <v>152</v>
      </c>
      <c r="H12" s="34" t="s">
        <v>151</v>
      </c>
      <c r="I12" s="34" t="s">
        <v>84</v>
      </c>
      <c r="J12" s="34" t="s">
        <v>91</v>
      </c>
      <c r="K12" s="34" t="s">
        <v>325</v>
      </c>
      <c r="L12" s="34" t="s">
        <v>172</v>
      </c>
      <c r="M12" s="34" t="s">
        <v>473</v>
      </c>
      <c r="N12" s="116">
        <v>0.22916666666666666</v>
      </c>
      <c r="O12" s="116">
        <v>0.25</v>
      </c>
      <c r="P12" s="116" t="s">
        <v>58</v>
      </c>
      <c r="Q12" s="116">
        <v>0.66666666666666663</v>
      </c>
      <c r="R12" s="116" t="s">
        <v>68</v>
      </c>
      <c r="S12" s="116">
        <v>0.6875</v>
      </c>
      <c r="T12" s="34" t="s">
        <v>28</v>
      </c>
      <c r="U12" s="34" t="s">
        <v>48</v>
      </c>
      <c r="V12" s="34" t="s">
        <v>43</v>
      </c>
      <c r="W12" s="34" t="s">
        <v>326</v>
      </c>
      <c r="X12" s="34" t="s">
        <v>326</v>
      </c>
      <c r="Y12" s="34" t="s">
        <v>326</v>
      </c>
      <c r="Z12" s="34" t="s">
        <v>28</v>
      </c>
      <c r="AA12" s="34" t="s">
        <v>43</v>
      </c>
      <c r="AB12" s="95">
        <v>0</v>
      </c>
      <c r="AC12" s="34" t="s">
        <v>28</v>
      </c>
      <c r="AD12" s="34" t="s">
        <v>43</v>
      </c>
      <c r="AE12" s="95">
        <v>0</v>
      </c>
      <c r="AF12" s="96">
        <v>10</v>
      </c>
      <c r="AG12" s="97">
        <v>0</v>
      </c>
      <c r="AH12" s="96">
        <v>0</v>
      </c>
      <c r="AI12" s="97" t="s">
        <v>326</v>
      </c>
      <c r="AJ12" s="96">
        <v>30.000000000000036</v>
      </c>
      <c r="AK12" s="96">
        <v>38.382352941176514</v>
      </c>
      <c r="AL12" s="96" t="s">
        <v>95</v>
      </c>
      <c r="AM12" s="95">
        <v>2.5588235294117645</v>
      </c>
      <c r="AN12" s="95">
        <v>0</v>
      </c>
      <c r="AO12" s="98" t="s">
        <v>326</v>
      </c>
      <c r="AP12" s="98">
        <v>0</v>
      </c>
      <c r="AQ12" s="98" t="s">
        <v>326</v>
      </c>
      <c r="AR12" s="98">
        <v>12.135000000000014</v>
      </c>
      <c r="AS12" s="98">
        <v>15.5256617647059</v>
      </c>
      <c r="AT12" s="99" t="s">
        <v>101</v>
      </c>
      <c r="AU12" s="98">
        <v>464.59861861538513</v>
      </c>
      <c r="AV12" s="98">
        <v>594.41293852262504</v>
      </c>
      <c r="AW12" s="98">
        <v>60.986153846153911</v>
      </c>
      <c r="AX12" s="98">
        <v>78.026402714932203</v>
      </c>
      <c r="AY12" s="98">
        <v>10.208333333333345</v>
      </c>
      <c r="AZ12" s="98">
        <v>13.060661764705896</v>
      </c>
      <c r="BA12" s="100">
        <v>431826.4840182648</v>
      </c>
      <c r="BB12" s="100">
        <v>552483.88396454463</v>
      </c>
      <c r="BC12" s="101">
        <v>5.5362369745931388E-3</v>
      </c>
      <c r="BD12" s="101">
        <v>7.0831267174941625E-3</v>
      </c>
      <c r="BE12" s="96">
        <v>0</v>
      </c>
      <c r="BF12" s="96">
        <v>0</v>
      </c>
      <c r="BG12" s="95">
        <v>1.2794117647058822</v>
      </c>
      <c r="BH12" s="95">
        <v>1.2794117647058822</v>
      </c>
      <c r="BI12" s="96" t="s">
        <v>326</v>
      </c>
      <c r="CA12"/>
      <c r="CB12" t="s">
        <v>80</v>
      </c>
      <c r="CC12" s="44">
        <v>20.470588235294123</v>
      </c>
      <c r="CD12" s="34"/>
      <c r="CE12" s="17" t="s">
        <v>110</v>
      </c>
      <c r="CF12" s="17" t="s">
        <v>79</v>
      </c>
      <c r="CG12" s="17">
        <f t="shared" si="1"/>
        <v>35.823529411764731</v>
      </c>
      <c r="CH12" s="34"/>
      <c r="CI12" s="17" t="s">
        <v>79</v>
      </c>
      <c r="CJ12" s="17">
        <f t="shared" si="4"/>
        <v>66.529411764705927</v>
      </c>
      <c r="CK12" s="34"/>
      <c r="CL12" s="34"/>
      <c r="CM12" s="34"/>
      <c r="CN12" s="34"/>
      <c r="CO12" s="34"/>
      <c r="CP12" s="34"/>
      <c r="CQ12" s="34"/>
    </row>
    <row r="13" spans="2:95" x14ac:dyDescent="0.25">
      <c r="B13" s="34">
        <v>11</v>
      </c>
      <c r="C13" s="34">
        <v>2024</v>
      </c>
      <c r="D13" s="34" t="s">
        <v>109</v>
      </c>
      <c r="E13" s="34">
        <v>60</v>
      </c>
      <c r="F13" s="34" t="s">
        <v>81</v>
      </c>
      <c r="G13" s="34" t="s">
        <v>154</v>
      </c>
      <c r="H13" s="34" t="s">
        <v>151</v>
      </c>
      <c r="I13" s="34" t="s">
        <v>85</v>
      </c>
      <c r="J13" s="34" t="s">
        <v>91</v>
      </c>
      <c r="K13" s="34" t="s">
        <v>325</v>
      </c>
      <c r="L13" s="34" t="s">
        <v>168</v>
      </c>
      <c r="M13" s="34" t="s">
        <v>473</v>
      </c>
      <c r="N13" s="116">
        <v>0.27777777777777779</v>
      </c>
      <c r="O13" s="116">
        <v>0.29166666666666669</v>
      </c>
      <c r="P13" s="116" t="s">
        <v>59</v>
      </c>
      <c r="Q13" s="116">
        <v>0.6875</v>
      </c>
      <c r="R13" s="116" t="s">
        <v>68</v>
      </c>
      <c r="S13" s="116">
        <v>0.70833333333333337</v>
      </c>
      <c r="T13" s="34" t="s">
        <v>149</v>
      </c>
      <c r="U13" s="34" t="s">
        <v>326</v>
      </c>
      <c r="V13" s="34" t="s">
        <v>149</v>
      </c>
      <c r="W13" s="34" t="s">
        <v>326</v>
      </c>
      <c r="X13" s="34" t="s">
        <v>326</v>
      </c>
      <c r="Y13" s="34" t="s">
        <v>326</v>
      </c>
      <c r="Z13" s="34" t="s">
        <v>149</v>
      </c>
      <c r="AA13" s="34" t="s">
        <v>149</v>
      </c>
      <c r="AB13" s="95">
        <v>0</v>
      </c>
      <c r="AC13" s="34" t="s">
        <v>149</v>
      </c>
      <c r="AD13" s="34" t="s">
        <v>149</v>
      </c>
      <c r="AE13" s="95">
        <v>0</v>
      </c>
      <c r="AF13" s="96">
        <v>9.5</v>
      </c>
      <c r="AG13" s="97">
        <v>0</v>
      </c>
      <c r="AH13" s="96">
        <v>0</v>
      </c>
      <c r="AI13" s="97" t="s">
        <v>326</v>
      </c>
      <c r="AJ13" s="96">
        <v>25.000000000000028</v>
      </c>
      <c r="AK13" s="96">
        <v>31.985294117647094</v>
      </c>
      <c r="AL13" s="96" t="s">
        <v>94</v>
      </c>
      <c r="AM13" s="95">
        <v>2.5588235294117645</v>
      </c>
      <c r="AN13" s="95">
        <v>0</v>
      </c>
      <c r="AO13" s="98" t="s">
        <v>326</v>
      </c>
      <c r="AP13" s="98">
        <v>0</v>
      </c>
      <c r="AQ13" s="98" t="s">
        <v>326</v>
      </c>
      <c r="AR13" s="98">
        <v>1.4166666666666683</v>
      </c>
      <c r="AS13" s="98">
        <v>1.812500000000002</v>
      </c>
      <c r="AT13" s="99" t="s">
        <v>98</v>
      </c>
      <c r="AU13" s="98">
        <v>0</v>
      </c>
      <c r="AV13" s="98">
        <v>0</v>
      </c>
      <c r="AW13" s="98">
        <v>0</v>
      </c>
      <c r="AX13" s="98">
        <v>0</v>
      </c>
      <c r="AY13" s="98">
        <v>8.5069444444444535</v>
      </c>
      <c r="AZ13" s="98">
        <v>10.88388480392158</v>
      </c>
      <c r="BA13" s="100">
        <v>0</v>
      </c>
      <c r="BB13" s="100">
        <v>0</v>
      </c>
      <c r="BC13" s="101">
        <v>0</v>
      </c>
      <c r="BD13" s="101">
        <v>0</v>
      </c>
      <c r="BE13" s="96">
        <v>50.000000000000057</v>
      </c>
      <c r="BF13" s="96">
        <v>63.970588235294187</v>
      </c>
      <c r="BG13" s="95">
        <v>0</v>
      </c>
      <c r="BH13" s="95">
        <v>1.2794117647058822</v>
      </c>
      <c r="BI13" s="96" t="s">
        <v>326</v>
      </c>
      <c r="CA13"/>
      <c r="CB13" t="s">
        <v>81</v>
      </c>
      <c r="CC13" s="44">
        <v>2.5588235294117645</v>
      </c>
      <c r="CD13" s="34"/>
      <c r="CE13" s="17" t="s">
        <v>110</v>
      </c>
      <c r="CF13" s="17" t="s">
        <v>80</v>
      </c>
      <c r="CG13" s="17">
        <f t="shared" si="1"/>
        <v>20.470588235294123</v>
      </c>
      <c r="CH13" s="34"/>
      <c r="CI13" s="17" t="s">
        <v>80</v>
      </c>
      <c r="CJ13" s="17">
        <f t="shared" si="4"/>
        <v>39.661764705882362</v>
      </c>
      <c r="CK13" s="34"/>
      <c r="CL13" s="34"/>
      <c r="CM13" s="34"/>
      <c r="CN13" s="34"/>
      <c r="CO13" s="34"/>
      <c r="CP13" s="34"/>
      <c r="CQ13" s="34"/>
    </row>
    <row r="14" spans="2:95" x14ac:dyDescent="0.25">
      <c r="B14" s="34">
        <v>12</v>
      </c>
      <c r="C14" s="34">
        <v>2024</v>
      </c>
      <c r="D14" s="34" t="s">
        <v>110</v>
      </c>
      <c r="E14" s="34">
        <v>38</v>
      </c>
      <c r="F14" s="34" t="s">
        <v>78</v>
      </c>
      <c r="G14" s="34" t="s">
        <v>152</v>
      </c>
      <c r="H14" s="34" t="s">
        <v>151</v>
      </c>
      <c r="I14" s="34" t="s">
        <v>83</v>
      </c>
      <c r="J14" s="34" t="s">
        <v>90</v>
      </c>
      <c r="K14" s="34" t="s">
        <v>327</v>
      </c>
      <c r="L14" s="34" t="s">
        <v>170</v>
      </c>
      <c r="M14" s="34" t="s">
        <v>473</v>
      </c>
      <c r="N14" s="116">
        <v>0.28125</v>
      </c>
      <c r="O14" s="116">
        <v>0.32291666666666669</v>
      </c>
      <c r="P14" s="116" t="s">
        <v>59</v>
      </c>
      <c r="Q14" s="116">
        <v>0.75</v>
      </c>
      <c r="R14" s="116" t="s">
        <v>70</v>
      </c>
      <c r="S14" s="116">
        <v>0.79166666666666663</v>
      </c>
      <c r="T14" s="34" t="s">
        <v>32</v>
      </c>
      <c r="U14" s="34" t="s">
        <v>47</v>
      </c>
      <c r="V14" s="34" t="s">
        <v>45</v>
      </c>
      <c r="W14" s="34" t="s">
        <v>326</v>
      </c>
      <c r="X14" s="34" t="s">
        <v>326</v>
      </c>
      <c r="Y14" s="34" t="s">
        <v>326</v>
      </c>
      <c r="Z14" s="34" t="s">
        <v>32</v>
      </c>
      <c r="AA14" s="34" t="s">
        <v>45</v>
      </c>
      <c r="AB14" s="95">
        <v>0</v>
      </c>
      <c r="AC14" s="34" t="s">
        <v>32</v>
      </c>
      <c r="AD14" s="34" t="s">
        <v>45</v>
      </c>
      <c r="AE14" s="95">
        <v>0</v>
      </c>
      <c r="AF14" s="96">
        <v>10.25</v>
      </c>
      <c r="AG14" s="97">
        <v>0</v>
      </c>
      <c r="AH14" s="96">
        <v>0</v>
      </c>
      <c r="AI14" s="97" t="s">
        <v>326</v>
      </c>
      <c r="AJ14" s="96">
        <v>59.999999999999986</v>
      </c>
      <c r="AK14" s="96">
        <v>76.764705882352914</v>
      </c>
      <c r="AL14" s="96" t="s">
        <v>95</v>
      </c>
      <c r="AM14" s="95">
        <v>2.5588235294117645</v>
      </c>
      <c r="AN14" s="95">
        <v>0</v>
      </c>
      <c r="AO14" s="98" t="s">
        <v>326</v>
      </c>
      <c r="AP14" s="98">
        <v>0</v>
      </c>
      <c r="AQ14" s="98" t="s">
        <v>326</v>
      </c>
      <c r="AR14" s="98">
        <v>14.999999999999996</v>
      </c>
      <c r="AS14" s="98">
        <v>19.191176470588228</v>
      </c>
      <c r="AT14" s="99" t="s">
        <v>101</v>
      </c>
      <c r="AU14" s="98">
        <v>0</v>
      </c>
      <c r="AV14" s="98">
        <v>0</v>
      </c>
      <c r="AW14" s="98">
        <v>0</v>
      </c>
      <c r="AX14" s="98">
        <v>0</v>
      </c>
      <c r="AY14" s="98">
        <v>20.416666666666661</v>
      </c>
      <c r="AZ14" s="98">
        <v>26.121323529411754</v>
      </c>
      <c r="BA14" s="100">
        <v>53698.630136986299</v>
      </c>
      <c r="BB14" s="100">
        <v>68702.659145850106</v>
      </c>
      <c r="BC14" s="101">
        <v>1.1187214611872145E-3</v>
      </c>
      <c r="BD14" s="101">
        <v>1.4313053988718773E-3</v>
      </c>
      <c r="BE14" s="96">
        <v>119.99999999999997</v>
      </c>
      <c r="BF14" s="96">
        <v>153.52941176470583</v>
      </c>
      <c r="BG14" s="95">
        <v>0</v>
      </c>
      <c r="BH14" s="95">
        <v>1.2794117647058822</v>
      </c>
      <c r="BI14" s="96" t="s">
        <v>326</v>
      </c>
      <c r="CA14" t="s">
        <v>261</v>
      </c>
      <c r="CB14"/>
      <c r="CC14" s="44">
        <v>2.5588235294117645</v>
      </c>
      <c r="CD14" s="34"/>
      <c r="CE14" s="17" t="s">
        <v>110</v>
      </c>
      <c r="CF14" s="17" t="s">
        <v>81</v>
      </c>
      <c r="CG14" s="17">
        <f t="shared" si="1"/>
        <v>2.5588235294117645</v>
      </c>
      <c r="CH14" s="34"/>
      <c r="CI14" s="17" t="s">
        <v>81</v>
      </c>
      <c r="CJ14" s="17">
        <f t="shared" si="4"/>
        <v>12.794117647058822</v>
      </c>
      <c r="CK14" s="34"/>
      <c r="CL14" s="34"/>
      <c r="CM14" s="34"/>
      <c r="CN14" s="34"/>
      <c r="CO14" s="34"/>
      <c r="CP14" s="34"/>
      <c r="CQ14" s="34"/>
    </row>
    <row r="15" spans="2:95" x14ac:dyDescent="0.25">
      <c r="B15" s="34">
        <v>13</v>
      </c>
      <c r="C15" s="34">
        <v>2024</v>
      </c>
      <c r="D15" s="34" t="s">
        <v>109</v>
      </c>
      <c r="E15" s="34">
        <v>73</v>
      </c>
      <c r="F15" s="34" t="s">
        <v>81</v>
      </c>
      <c r="G15" s="34" t="s">
        <v>154</v>
      </c>
      <c r="H15" s="34" t="s">
        <v>151</v>
      </c>
      <c r="I15" s="34" t="s">
        <v>85</v>
      </c>
      <c r="J15" s="34" t="s">
        <v>91</v>
      </c>
      <c r="K15" s="34" t="s">
        <v>325</v>
      </c>
      <c r="L15" s="34" t="s">
        <v>169</v>
      </c>
      <c r="M15" s="34" t="s">
        <v>473</v>
      </c>
      <c r="N15" s="116">
        <v>0.25</v>
      </c>
      <c r="O15" s="116">
        <v>0.29166666666666669</v>
      </c>
      <c r="P15" s="116" t="s">
        <v>59</v>
      </c>
      <c r="Q15" s="116">
        <v>0.70833333333333337</v>
      </c>
      <c r="R15" s="116" t="s">
        <v>69</v>
      </c>
      <c r="S15" s="116">
        <v>0.75</v>
      </c>
      <c r="T15" s="34" t="s">
        <v>24</v>
      </c>
      <c r="U15" s="34" t="s">
        <v>326</v>
      </c>
      <c r="V15" s="34" t="s">
        <v>42</v>
      </c>
      <c r="W15" s="34" t="s">
        <v>31</v>
      </c>
      <c r="X15" s="34" t="s">
        <v>42</v>
      </c>
      <c r="Y15" s="34" t="s">
        <v>326</v>
      </c>
      <c r="Z15" s="34" t="s">
        <v>24</v>
      </c>
      <c r="AA15" s="34" t="s">
        <v>42</v>
      </c>
      <c r="AB15" s="95">
        <v>0</v>
      </c>
      <c r="AC15" s="34" t="s">
        <v>24</v>
      </c>
      <c r="AD15" s="34" t="s">
        <v>42</v>
      </c>
      <c r="AE15" s="95">
        <v>0</v>
      </c>
      <c r="AF15" s="96">
        <v>10</v>
      </c>
      <c r="AG15" s="97">
        <v>15</v>
      </c>
      <c r="AH15" s="96">
        <v>19.191176470588232</v>
      </c>
      <c r="AI15" s="97" t="s">
        <v>103</v>
      </c>
      <c r="AJ15" s="96">
        <v>59.999999999999986</v>
      </c>
      <c r="AK15" s="96">
        <v>76.764705882352914</v>
      </c>
      <c r="AL15" s="96" t="s">
        <v>95</v>
      </c>
      <c r="AM15" s="95">
        <v>2.5588235294117645</v>
      </c>
      <c r="AN15" s="95">
        <v>2.5588235294117645</v>
      </c>
      <c r="AO15" s="98">
        <v>4.0724999999999998</v>
      </c>
      <c r="AP15" s="98">
        <v>5.2104044117647055</v>
      </c>
      <c r="AQ15" s="98" t="s">
        <v>99</v>
      </c>
      <c r="AR15" s="98">
        <v>14.006523000000001</v>
      </c>
      <c r="AS15" s="98">
        <v>17.920110308823531</v>
      </c>
      <c r="AT15" s="99" t="s">
        <v>101</v>
      </c>
      <c r="AU15" s="98">
        <v>90.063130860088521</v>
      </c>
      <c r="AV15" s="98">
        <v>115.22782918864266</v>
      </c>
      <c r="AW15" s="98">
        <v>11.092611446951489</v>
      </c>
      <c r="AX15" s="98">
        <v>14.192017586540874</v>
      </c>
      <c r="AY15" s="98">
        <v>20.416666666666661</v>
      </c>
      <c r="AZ15" s="98">
        <v>26.121323529411754</v>
      </c>
      <c r="BA15" s="100">
        <v>2058000</v>
      </c>
      <c r="BB15" s="100">
        <v>2633029.4117647056</v>
      </c>
      <c r="BC15" s="101">
        <v>2.6384615384615385E-2</v>
      </c>
      <c r="BD15" s="101">
        <v>3.3756787330316743E-2</v>
      </c>
      <c r="BE15" s="96">
        <v>30</v>
      </c>
      <c r="BF15" s="96">
        <v>38.382352941176464</v>
      </c>
      <c r="BG15" s="95">
        <v>0</v>
      </c>
      <c r="BH15" s="95">
        <v>1.2794117647058822</v>
      </c>
      <c r="BI15" s="96" t="s">
        <v>326</v>
      </c>
      <c r="CA15"/>
      <c r="CB15" t="s">
        <v>78</v>
      </c>
      <c r="CC15" s="44">
        <v>1.2794117647058822</v>
      </c>
      <c r="CD15" s="34"/>
      <c r="CE15" s="17" t="s">
        <v>261</v>
      </c>
      <c r="CF15" s="17" t="s">
        <v>76</v>
      </c>
      <c r="CG15" s="17">
        <f t="shared" si="1"/>
        <v>0</v>
      </c>
      <c r="CH15" s="34"/>
      <c r="CI15" s="34"/>
      <c r="CJ15" s="34"/>
      <c r="CK15" s="34"/>
      <c r="CL15" s="34"/>
      <c r="CM15" s="34"/>
      <c r="CN15" s="34"/>
      <c r="CO15" s="34"/>
      <c r="CP15" s="34"/>
      <c r="CQ15" s="34"/>
    </row>
    <row r="16" spans="2:95" x14ac:dyDescent="0.25">
      <c r="B16" s="34">
        <v>14</v>
      </c>
      <c r="C16" s="34">
        <v>2024</v>
      </c>
      <c r="D16" s="34" t="s">
        <v>110</v>
      </c>
      <c r="E16" s="34">
        <v>50</v>
      </c>
      <c r="F16" s="34" t="s">
        <v>80</v>
      </c>
      <c r="G16" s="34" t="s">
        <v>152</v>
      </c>
      <c r="H16" s="34" t="s">
        <v>151</v>
      </c>
      <c r="I16" s="34" t="s">
        <v>85</v>
      </c>
      <c r="J16" s="34" t="s">
        <v>91</v>
      </c>
      <c r="K16" s="34" t="s">
        <v>325</v>
      </c>
      <c r="L16" s="34" t="s">
        <v>179</v>
      </c>
      <c r="M16" s="34" t="s">
        <v>474</v>
      </c>
      <c r="N16" s="116">
        <v>0.27083333333333331</v>
      </c>
      <c r="O16" s="116">
        <v>0.2986111111111111</v>
      </c>
      <c r="P16" s="116" t="s">
        <v>59</v>
      </c>
      <c r="Q16" s="116">
        <v>0.69444444444444442</v>
      </c>
      <c r="R16" s="116" t="s">
        <v>68</v>
      </c>
      <c r="S16" s="116">
        <v>0.71875</v>
      </c>
      <c r="T16" s="34" t="s">
        <v>28</v>
      </c>
      <c r="U16" s="34" t="s">
        <v>48</v>
      </c>
      <c r="V16" s="34" t="s">
        <v>43</v>
      </c>
      <c r="W16" s="34" t="s">
        <v>326</v>
      </c>
      <c r="X16" s="34" t="s">
        <v>326</v>
      </c>
      <c r="Y16" s="34" t="s">
        <v>326</v>
      </c>
      <c r="Z16" s="34" t="s">
        <v>28</v>
      </c>
      <c r="AA16" s="34" t="s">
        <v>43</v>
      </c>
      <c r="AB16" s="95">
        <v>0</v>
      </c>
      <c r="AC16" s="34" t="s">
        <v>28</v>
      </c>
      <c r="AD16" s="34" t="s">
        <v>43</v>
      </c>
      <c r="AE16" s="95">
        <v>0</v>
      </c>
      <c r="AF16" s="96">
        <v>9.5</v>
      </c>
      <c r="AG16" s="97">
        <v>0</v>
      </c>
      <c r="AH16" s="96">
        <v>0</v>
      </c>
      <c r="AI16" s="97" t="s">
        <v>326</v>
      </c>
      <c r="AJ16" s="96">
        <v>37.500000000000028</v>
      </c>
      <c r="AK16" s="96">
        <v>47.977941176470623</v>
      </c>
      <c r="AL16" s="96" t="s">
        <v>95</v>
      </c>
      <c r="AM16" s="95">
        <v>2.5588235294117645</v>
      </c>
      <c r="AN16" s="95">
        <v>0</v>
      </c>
      <c r="AO16" s="98" t="s">
        <v>326</v>
      </c>
      <c r="AP16" s="98">
        <v>0</v>
      </c>
      <c r="AQ16" s="98" t="s">
        <v>326</v>
      </c>
      <c r="AR16" s="98">
        <v>8.3450189999999935</v>
      </c>
      <c r="AS16" s="98">
        <v>10.676715485294109</v>
      </c>
      <c r="AT16" s="99" t="s">
        <v>100</v>
      </c>
      <c r="AU16" s="98">
        <v>319.49602799498439</v>
      </c>
      <c r="AV16" s="98">
        <v>408.76697699358294</v>
      </c>
      <c r="AW16" s="98">
        <v>41.939069846153814</v>
      </c>
      <c r="AX16" s="98">
        <v>53.657339361990907</v>
      </c>
      <c r="AY16" s="98">
        <v>12.760416666666677</v>
      </c>
      <c r="AZ16" s="98">
        <v>16.325827205882366</v>
      </c>
      <c r="BA16" s="100">
        <v>275429.22374429222</v>
      </c>
      <c r="BB16" s="100">
        <v>352387.38920225622</v>
      </c>
      <c r="BC16" s="101">
        <v>3.5311438941575926E-3</v>
      </c>
      <c r="BD16" s="101">
        <v>4.5177870410545665E-3</v>
      </c>
      <c r="BE16" s="96">
        <v>0</v>
      </c>
      <c r="BF16" s="96">
        <v>0</v>
      </c>
      <c r="BG16" s="95">
        <v>1.2794117647058822</v>
      </c>
      <c r="BH16" s="95">
        <v>1.2794117647058822</v>
      </c>
      <c r="BI16" s="96" t="s">
        <v>326</v>
      </c>
      <c r="CA16"/>
      <c r="CB16" t="s">
        <v>80</v>
      </c>
      <c r="CC16">
        <v>1.2794117647058822</v>
      </c>
      <c r="CD16" s="34"/>
      <c r="CE16" s="17" t="s">
        <v>261</v>
      </c>
      <c r="CF16" s="17" t="s">
        <v>77</v>
      </c>
      <c r="CG16" s="17">
        <f t="shared" si="1"/>
        <v>0</v>
      </c>
      <c r="CH16" s="34"/>
      <c r="CI16" s="34"/>
      <c r="CJ16" s="34"/>
      <c r="CK16" s="34"/>
      <c r="CL16" s="34"/>
      <c r="CM16" s="34"/>
      <c r="CN16" s="34"/>
      <c r="CO16" s="34"/>
      <c r="CP16" s="34"/>
      <c r="CQ16" s="34"/>
    </row>
    <row r="17" spans="2:95" x14ac:dyDescent="0.25">
      <c r="B17" s="34">
        <v>15</v>
      </c>
      <c r="C17" s="34">
        <v>2024</v>
      </c>
      <c r="D17" s="34" t="s">
        <v>261</v>
      </c>
      <c r="E17" s="34">
        <v>53</v>
      </c>
      <c r="F17" s="34" t="s">
        <v>80</v>
      </c>
      <c r="G17" s="34" t="s">
        <v>154</v>
      </c>
      <c r="H17" s="34" t="s">
        <v>151</v>
      </c>
      <c r="I17" s="34" t="s">
        <v>83</v>
      </c>
      <c r="J17" s="34" t="s">
        <v>89</v>
      </c>
      <c r="K17" s="34" t="s">
        <v>325</v>
      </c>
      <c r="L17" s="34" t="s">
        <v>172</v>
      </c>
      <c r="M17" s="34" t="s">
        <v>474</v>
      </c>
      <c r="N17" s="116">
        <v>0.28472222222222221</v>
      </c>
      <c r="O17" s="116">
        <v>0.31944444444444442</v>
      </c>
      <c r="P17" s="116" t="s">
        <v>59</v>
      </c>
      <c r="Q17" s="116">
        <v>0.70833333333333337</v>
      </c>
      <c r="R17" s="116" t="s">
        <v>69</v>
      </c>
      <c r="S17" s="116">
        <v>0.74305555555555558</v>
      </c>
      <c r="T17" s="34" t="s">
        <v>32</v>
      </c>
      <c r="U17" s="34" t="s">
        <v>47</v>
      </c>
      <c r="V17" s="34" t="s">
        <v>45</v>
      </c>
      <c r="W17" s="34" t="s">
        <v>326</v>
      </c>
      <c r="X17" s="34" t="s">
        <v>326</v>
      </c>
      <c r="Y17" s="34" t="s">
        <v>326</v>
      </c>
      <c r="Z17" s="34" t="s">
        <v>32</v>
      </c>
      <c r="AA17" s="34" t="s">
        <v>45</v>
      </c>
      <c r="AB17" s="95">
        <v>0</v>
      </c>
      <c r="AC17" s="34" t="s">
        <v>32</v>
      </c>
      <c r="AD17" s="34" t="s">
        <v>45</v>
      </c>
      <c r="AE17" s="95">
        <v>0</v>
      </c>
      <c r="AF17" s="96">
        <v>9.3333333333333357</v>
      </c>
      <c r="AG17" s="97">
        <v>0</v>
      </c>
      <c r="AH17" s="96">
        <v>0</v>
      </c>
      <c r="AI17" s="97" t="s">
        <v>326</v>
      </c>
      <c r="AJ17" s="96">
        <v>49.999999999999986</v>
      </c>
      <c r="AK17" s="96">
        <v>63.970588235294095</v>
      </c>
      <c r="AL17" s="96" t="s">
        <v>95</v>
      </c>
      <c r="AM17" s="95">
        <v>2.5588235294117645</v>
      </c>
      <c r="AN17" s="95">
        <v>0</v>
      </c>
      <c r="AO17" s="98" t="s">
        <v>326</v>
      </c>
      <c r="AP17" s="98">
        <v>0</v>
      </c>
      <c r="AQ17" s="98" t="s">
        <v>326</v>
      </c>
      <c r="AR17" s="98">
        <v>6.6812049999999914</v>
      </c>
      <c r="AS17" s="98">
        <v>8.5480122794117523</v>
      </c>
      <c r="AT17" s="99" t="s">
        <v>100</v>
      </c>
      <c r="AU17" s="98">
        <v>0</v>
      </c>
      <c r="AV17" s="98">
        <v>0</v>
      </c>
      <c r="AW17" s="98">
        <v>0</v>
      </c>
      <c r="AX17" s="98">
        <v>0</v>
      </c>
      <c r="AY17" s="98">
        <v>17.013888888888886</v>
      </c>
      <c r="AZ17" s="98">
        <v>21.767769607843132</v>
      </c>
      <c r="BA17" s="100">
        <v>241643.83561643836</v>
      </c>
      <c r="BB17" s="100">
        <v>309161.96615632554</v>
      </c>
      <c r="BC17" s="101">
        <v>1.0068493150684931E-2</v>
      </c>
      <c r="BD17" s="101">
        <v>1.2881748589846895E-2</v>
      </c>
      <c r="BE17" s="96">
        <v>99.999999999999972</v>
      </c>
      <c r="BF17" s="96">
        <v>127.94117647058819</v>
      </c>
      <c r="BG17" s="95">
        <v>0</v>
      </c>
      <c r="BH17" s="95">
        <v>1.2794117647058822</v>
      </c>
      <c r="BI17" s="96" t="s">
        <v>326</v>
      </c>
      <c r="CA17" t="s">
        <v>471</v>
      </c>
      <c r="CB17"/>
      <c r="CC17">
        <v>1.2794117647058822</v>
      </c>
      <c r="CD17" s="34"/>
      <c r="CE17" s="17" t="s">
        <v>261</v>
      </c>
      <c r="CF17" s="17" t="s">
        <v>78</v>
      </c>
      <c r="CG17" s="17">
        <f t="shared" si="1"/>
        <v>1.2794117647058822</v>
      </c>
      <c r="CH17" s="34"/>
      <c r="CI17" s="34"/>
      <c r="CJ17" s="34"/>
      <c r="CK17" s="34"/>
      <c r="CL17" s="34"/>
      <c r="CM17" s="34"/>
      <c r="CN17" s="34"/>
      <c r="CO17" s="34"/>
      <c r="CP17" s="34"/>
      <c r="CQ17" s="34"/>
    </row>
    <row r="18" spans="2:95" x14ac:dyDescent="0.25">
      <c r="B18" s="34">
        <v>16</v>
      </c>
      <c r="C18" s="34">
        <v>2024</v>
      </c>
      <c r="D18" s="34" t="s">
        <v>109</v>
      </c>
      <c r="E18" s="34">
        <v>31</v>
      </c>
      <c r="F18" s="34" t="s">
        <v>78</v>
      </c>
      <c r="G18" s="34" t="s">
        <v>152</v>
      </c>
      <c r="H18" s="34" t="s">
        <v>151</v>
      </c>
      <c r="I18" s="34" t="s">
        <v>84</v>
      </c>
      <c r="J18" s="34" t="s">
        <v>91</v>
      </c>
      <c r="K18" s="34" t="s">
        <v>325</v>
      </c>
      <c r="L18" s="34" t="s">
        <v>172</v>
      </c>
      <c r="M18" s="34" t="s">
        <v>473</v>
      </c>
      <c r="N18" s="116">
        <v>0.33333333333333331</v>
      </c>
      <c r="O18" s="116">
        <v>0.35416666666666669</v>
      </c>
      <c r="P18" s="116" t="s">
        <v>60</v>
      </c>
      <c r="Q18" s="116">
        <v>0.75</v>
      </c>
      <c r="R18" s="116" t="s">
        <v>70</v>
      </c>
      <c r="S18" s="116">
        <v>0.77083333333333337</v>
      </c>
      <c r="T18" s="34" t="s">
        <v>32</v>
      </c>
      <c r="U18" s="34" t="s">
        <v>47</v>
      </c>
      <c r="V18" s="34" t="s">
        <v>45</v>
      </c>
      <c r="W18" s="34" t="s">
        <v>326</v>
      </c>
      <c r="X18" s="34" t="s">
        <v>326</v>
      </c>
      <c r="Y18" s="34" t="s">
        <v>326</v>
      </c>
      <c r="Z18" s="34" t="s">
        <v>26</v>
      </c>
      <c r="AA18" s="34" t="s">
        <v>43</v>
      </c>
      <c r="AB18" s="95">
        <v>1.2794117647058822</v>
      </c>
      <c r="AC18" s="34" t="s">
        <v>26</v>
      </c>
      <c r="AD18" s="34" t="s">
        <v>43</v>
      </c>
      <c r="AE18" s="95">
        <v>1.2794117647058822</v>
      </c>
      <c r="AF18" s="96">
        <v>9.5</v>
      </c>
      <c r="AG18" s="97">
        <v>0</v>
      </c>
      <c r="AH18" s="96">
        <v>0</v>
      </c>
      <c r="AI18" s="97" t="s">
        <v>326</v>
      </c>
      <c r="AJ18" s="96">
        <v>30.000000000000053</v>
      </c>
      <c r="AK18" s="96">
        <v>38.382352941176535</v>
      </c>
      <c r="AL18" s="96" t="s">
        <v>95</v>
      </c>
      <c r="AM18" s="95">
        <v>2.5588235294117645</v>
      </c>
      <c r="AN18" s="95">
        <v>0</v>
      </c>
      <c r="AO18" s="98" t="s">
        <v>326</v>
      </c>
      <c r="AP18" s="98">
        <v>0</v>
      </c>
      <c r="AQ18" s="98" t="s">
        <v>326</v>
      </c>
      <c r="AR18" s="98">
        <v>7.5000000000000133</v>
      </c>
      <c r="AS18" s="98">
        <v>9.5955882352941337</v>
      </c>
      <c r="AT18" s="99" t="s">
        <v>100</v>
      </c>
      <c r="AU18" s="98">
        <v>0</v>
      </c>
      <c r="AV18" s="98">
        <v>0</v>
      </c>
      <c r="AW18" s="98">
        <v>0</v>
      </c>
      <c r="AX18" s="98">
        <v>0</v>
      </c>
      <c r="AY18" s="98">
        <v>10.208333333333352</v>
      </c>
      <c r="AZ18" s="98">
        <v>13.060661764705905</v>
      </c>
      <c r="BA18" s="100">
        <v>67123.287671232873</v>
      </c>
      <c r="BB18" s="100">
        <v>85878.323932312633</v>
      </c>
      <c r="BC18" s="101">
        <v>8.6055497014401116E-4</v>
      </c>
      <c r="BD18" s="101">
        <v>1.1010041529783672E-3</v>
      </c>
      <c r="BE18" s="96">
        <v>60.000000000000107</v>
      </c>
      <c r="BF18" s="96">
        <v>76.76470588235307</v>
      </c>
      <c r="BG18" s="95">
        <v>0</v>
      </c>
      <c r="BH18" s="95">
        <v>1.2794117647058822</v>
      </c>
      <c r="BI18" s="96" t="s">
        <v>326</v>
      </c>
      <c r="CA18"/>
      <c r="CB18" t="s">
        <v>79</v>
      </c>
      <c r="CC18">
        <v>1.2794117647058822</v>
      </c>
      <c r="CD18" s="34"/>
      <c r="CE18" s="17" t="s">
        <v>261</v>
      </c>
      <c r="CF18" s="17" t="s">
        <v>79</v>
      </c>
      <c r="CG18" s="17">
        <f t="shared" si="1"/>
        <v>0</v>
      </c>
      <c r="CH18" s="34"/>
      <c r="CI18" s="34"/>
      <c r="CJ18" s="34"/>
      <c r="CK18" s="34"/>
      <c r="CL18" s="34"/>
      <c r="CM18" s="34"/>
      <c r="CN18" s="34"/>
      <c r="CO18" s="34"/>
      <c r="CP18" s="34"/>
      <c r="CQ18" s="34"/>
    </row>
    <row r="19" spans="2:95" x14ac:dyDescent="0.25">
      <c r="B19" s="34">
        <v>17</v>
      </c>
      <c r="C19" s="34">
        <v>2024</v>
      </c>
      <c r="D19" s="34" t="s">
        <v>109</v>
      </c>
      <c r="E19" s="34">
        <v>55</v>
      </c>
      <c r="F19" s="34" t="s">
        <v>80</v>
      </c>
      <c r="G19" s="34" t="s">
        <v>152</v>
      </c>
      <c r="H19" s="34" t="s">
        <v>151</v>
      </c>
      <c r="I19" s="34" t="s">
        <v>83</v>
      </c>
      <c r="J19" s="34" t="s">
        <v>90</v>
      </c>
      <c r="K19" s="34" t="s">
        <v>325</v>
      </c>
      <c r="L19" s="34" t="s">
        <v>172</v>
      </c>
      <c r="M19" s="34" t="s">
        <v>473</v>
      </c>
      <c r="N19" s="116">
        <v>0.26041666666666669</v>
      </c>
      <c r="O19" s="116">
        <v>0.28472222222222221</v>
      </c>
      <c r="P19" s="116" t="s">
        <v>58</v>
      </c>
      <c r="Q19" s="116">
        <v>0.69097222222222221</v>
      </c>
      <c r="R19" s="116" t="s">
        <v>68</v>
      </c>
      <c r="S19" s="116">
        <v>0.71875</v>
      </c>
      <c r="T19" s="34" t="s">
        <v>32</v>
      </c>
      <c r="U19" s="34" t="s">
        <v>47</v>
      </c>
      <c r="V19" s="34" t="s">
        <v>45</v>
      </c>
      <c r="W19" s="34" t="s">
        <v>326</v>
      </c>
      <c r="X19" s="34" t="s">
        <v>326</v>
      </c>
      <c r="Y19" s="34" t="s">
        <v>326</v>
      </c>
      <c r="Z19" s="34" t="s">
        <v>32</v>
      </c>
      <c r="AA19" s="34" t="s">
        <v>45</v>
      </c>
      <c r="AB19" s="95">
        <v>0</v>
      </c>
      <c r="AC19" s="34" t="s">
        <v>32</v>
      </c>
      <c r="AD19" s="34" t="s">
        <v>45</v>
      </c>
      <c r="AE19" s="95">
        <v>0</v>
      </c>
      <c r="AF19" s="96">
        <v>9.75</v>
      </c>
      <c r="AG19" s="97">
        <v>0</v>
      </c>
      <c r="AH19" s="96">
        <v>0</v>
      </c>
      <c r="AI19" s="97" t="s">
        <v>326</v>
      </c>
      <c r="AJ19" s="96">
        <v>37.499999999999986</v>
      </c>
      <c r="AK19" s="96">
        <v>47.977941176470566</v>
      </c>
      <c r="AL19" s="96" t="s">
        <v>95</v>
      </c>
      <c r="AM19" s="95">
        <v>2.5588235294117645</v>
      </c>
      <c r="AN19" s="95">
        <v>0</v>
      </c>
      <c r="AO19" s="98" t="s">
        <v>326</v>
      </c>
      <c r="AP19" s="98">
        <v>0</v>
      </c>
      <c r="AQ19" s="98" t="s">
        <v>326</v>
      </c>
      <c r="AR19" s="98">
        <v>9.3749999999999964</v>
      </c>
      <c r="AS19" s="98">
        <v>11.994485294117641</v>
      </c>
      <c r="AT19" s="99" t="s">
        <v>100</v>
      </c>
      <c r="AU19" s="98">
        <v>0</v>
      </c>
      <c r="AV19" s="98">
        <v>0</v>
      </c>
      <c r="AW19" s="98">
        <v>0</v>
      </c>
      <c r="AX19" s="98">
        <v>0</v>
      </c>
      <c r="AY19" s="98">
        <v>12.760416666666663</v>
      </c>
      <c r="AZ19" s="98">
        <v>16.325827205882348</v>
      </c>
      <c r="BA19" s="100">
        <v>201369.8630136986</v>
      </c>
      <c r="BB19" s="100">
        <v>257634.9717969379</v>
      </c>
      <c r="BC19" s="101">
        <v>4.195205479452054E-3</v>
      </c>
      <c r="BD19" s="101">
        <v>5.3673952457695389E-3</v>
      </c>
      <c r="BE19" s="96">
        <v>74.999999999999972</v>
      </c>
      <c r="BF19" s="96">
        <v>95.955882352941131</v>
      </c>
      <c r="BG19" s="95">
        <v>0</v>
      </c>
      <c r="BH19" s="95">
        <v>1.2794117647058822</v>
      </c>
      <c r="BI19" s="96" t="s">
        <v>326</v>
      </c>
      <c r="CA19" t="s">
        <v>198</v>
      </c>
      <c r="CB19"/>
      <c r="CC19">
        <v>174.00000000000006</v>
      </c>
      <c r="CD19" s="34"/>
      <c r="CE19" s="17" t="s">
        <v>261</v>
      </c>
      <c r="CF19" s="17" t="s">
        <v>80</v>
      </c>
      <c r="CG19" s="17">
        <f t="shared" si="1"/>
        <v>1.2794117647058822</v>
      </c>
      <c r="CH19" s="34"/>
      <c r="CI19" s="34"/>
      <c r="CJ19" s="34"/>
      <c r="CK19" s="34"/>
      <c r="CL19" s="34"/>
      <c r="CM19" s="34"/>
      <c r="CN19" s="34"/>
      <c r="CO19" s="34"/>
      <c r="CP19" s="34"/>
      <c r="CQ19" s="34"/>
    </row>
    <row r="20" spans="2:95" x14ac:dyDescent="0.25">
      <c r="B20" s="34">
        <v>18</v>
      </c>
      <c r="C20" s="34">
        <v>2024</v>
      </c>
      <c r="D20" s="34" t="s">
        <v>109</v>
      </c>
      <c r="E20" s="34">
        <v>50</v>
      </c>
      <c r="F20" s="34" t="s">
        <v>80</v>
      </c>
      <c r="G20" s="34" t="s">
        <v>152</v>
      </c>
      <c r="H20" s="34" t="s">
        <v>151</v>
      </c>
      <c r="I20" s="34" t="s">
        <v>85</v>
      </c>
      <c r="J20" s="34" t="s">
        <v>89</v>
      </c>
      <c r="K20" s="34" t="s">
        <v>325</v>
      </c>
      <c r="L20" s="34" t="s">
        <v>167</v>
      </c>
      <c r="M20" s="34" t="s">
        <v>474</v>
      </c>
      <c r="N20" s="116">
        <v>0.20833333333333334</v>
      </c>
      <c r="O20" s="116">
        <v>0.23958333333333334</v>
      </c>
      <c r="P20" s="116" t="s">
        <v>57</v>
      </c>
      <c r="Q20" s="116">
        <v>0.58333333333333337</v>
      </c>
      <c r="R20" s="116" t="s">
        <v>66</v>
      </c>
      <c r="S20" s="116">
        <v>0.625</v>
      </c>
      <c r="T20" s="34" t="s">
        <v>26</v>
      </c>
      <c r="U20" s="34" t="s">
        <v>50</v>
      </c>
      <c r="V20" s="34" t="s">
        <v>43</v>
      </c>
      <c r="W20" s="34" t="s">
        <v>27</v>
      </c>
      <c r="X20" s="34" t="s">
        <v>42</v>
      </c>
      <c r="Y20" s="34" t="s">
        <v>326</v>
      </c>
      <c r="Z20" s="34" t="s">
        <v>27</v>
      </c>
      <c r="AA20" s="34" t="s">
        <v>42</v>
      </c>
      <c r="AB20" s="95">
        <v>1.2794117647058822</v>
      </c>
      <c r="AC20" s="34" t="s">
        <v>28</v>
      </c>
      <c r="AD20" s="34" t="s">
        <v>43</v>
      </c>
      <c r="AE20" s="95">
        <v>1.2794117647058822</v>
      </c>
      <c r="AF20" s="96">
        <v>8.25</v>
      </c>
      <c r="AG20" s="97">
        <v>50</v>
      </c>
      <c r="AH20" s="96">
        <v>63.970588235294116</v>
      </c>
      <c r="AI20" s="97" t="s">
        <v>95</v>
      </c>
      <c r="AJ20" s="96">
        <v>52.499999999999972</v>
      </c>
      <c r="AK20" s="96">
        <v>67.169117647058783</v>
      </c>
      <c r="AL20" s="96" t="s">
        <v>95</v>
      </c>
      <c r="AM20" s="95">
        <v>2.5588235294117645</v>
      </c>
      <c r="AN20" s="95">
        <v>2.5588235294117645</v>
      </c>
      <c r="AO20" s="98">
        <v>13.833333333333334</v>
      </c>
      <c r="AP20" s="98">
        <v>17.698529411764707</v>
      </c>
      <c r="AQ20" s="98" t="s">
        <v>108</v>
      </c>
      <c r="AR20" s="98">
        <v>14.633400785714285</v>
      </c>
      <c r="AS20" s="98">
        <v>18.722145122899157</v>
      </c>
      <c r="AT20" s="99" t="s">
        <v>101</v>
      </c>
      <c r="AU20" s="98">
        <v>533.19188595905098</v>
      </c>
      <c r="AV20" s="98">
        <v>682.17197174172691</v>
      </c>
      <c r="AW20" s="98">
        <v>57.341928684075555</v>
      </c>
      <c r="AX20" s="98">
        <v>73.363938169331959</v>
      </c>
      <c r="AY20" s="98">
        <v>17.864583333333325</v>
      </c>
      <c r="AZ20" s="98">
        <v>22.856158088235283</v>
      </c>
      <c r="BA20" s="100">
        <v>5583852.0547945201</v>
      </c>
      <c r="BB20" s="100">
        <v>7144046.011281224</v>
      </c>
      <c r="BC20" s="101">
        <v>0.232660502283105</v>
      </c>
      <c r="BD20" s="101">
        <v>0.29766858380338429</v>
      </c>
      <c r="BE20" s="96">
        <v>0</v>
      </c>
      <c r="BF20" s="96">
        <v>0</v>
      </c>
      <c r="BG20" s="95">
        <v>1.2794117647058822</v>
      </c>
      <c r="BH20" s="95">
        <v>1.2794117647058822</v>
      </c>
      <c r="BI20" s="96" t="s">
        <v>326</v>
      </c>
      <c r="CA20"/>
      <c r="CB20"/>
      <c r="CC20"/>
      <c r="CD20" s="34"/>
      <c r="CE20" s="17" t="s">
        <v>261</v>
      </c>
      <c r="CF20" s="17" t="s">
        <v>81</v>
      </c>
      <c r="CG20" s="17">
        <f t="shared" si="1"/>
        <v>0</v>
      </c>
      <c r="CH20" s="34"/>
      <c r="CI20" s="34"/>
      <c r="CJ20" s="34"/>
      <c r="CK20" s="34"/>
      <c r="CL20" s="34"/>
      <c r="CM20" s="34"/>
      <c r="CN20" s="34"/>
      <c r="CO20" s="34"/>
      <c r="CP20" s="34"/>
      <c r="CQ20" s="34"/>
    </row>
    <row r="21" spans="2:95" x14ac:dyDescent="0.25">
      <c r="B21" s="34">
        <v>19</v>
      </c>
      <c r="C21" s="34">
        <v>2024</v>
      </c>
      <c r="D21" s="34" t="s">
        <v>110</v>
      </c>
      <c r="E21" s="34">
        <v>37</v>
      </c>
      <c r="F21" s="34" t="s">
        <v>78</v>
      </c>
      <c r="G21" s="34" t="s">
        <v>152</v>
      </c>
      <c r="H21" s="34" t="s">
        <v>151</v>
      </c>
      <c r="I21" s="34" t="s">
        <v>83</v>
      </c>
      <c r="J21" s="34" t="s">
        <v>89</v>
      </c>
      <c r="K21" s="34" t="s">
        <v>325</v>
      </c>
      <c r="L21" s="34" t="s">
        <v>185</v>
      </c>
      <c r="M21" s="34" t="s">
        <v>473</v>
      </c>
      <c r="N21" s="116">
        <v>0.19444444444444445</v>
      </c>
      <c r="O21" s="116">
        <v>0.29166666666666669</v>
      </c>
      <c r="P21" s="116" t="s">
        <v>59</v>
      </c>
      <c r="Q21" s="116">
        <v>0.70833333333333337</v>
      </c>
      <c r="R21" s="116" t="s">
        <v>69</v>
      </c>
      <c r="S21" s="116">
        <v>0.8125</v>
      </c>
      <c r="T21" s="34" t="s">
        <v>24</v>
      </c>
      <c r="U21" s="34" t="s">
        <v>326</v>
      </c>
      <c r="V21" s="34" t="s">
        <v>42</v>
      </c>
      <c r="W21" s="34" t="s">
        <v>31</v>
      </c>
      <c r="X21" s="34" t="s">
        <v>42</v>
      </c>
      <c r="Y21" s="34" t="s">
        <v>326</v>
      </c>
      <c r="Z21" s="34" t="s">
        <v>28</v>
      </c>
      <c r="AA21" s="34" t="s">
        <v>43</v>
      </c>
      <c r="AB21" s="95">
        <v>1.2794117647058822</v>
      </c>
      <c r="AC21" s="34" t="s">
        <v>28</v>
      </c>
      <c r="AD21" s="34" t="s">
        <v>43</v>
      </c>
      <c r="AE21" s="95">
        <v>1.2794117647058822</v>
      </c>
      <c r="AF21" s="96">
        <v>10</v>
      </c>
      <c r="AG21" s="97">
        <v>20</v>
      </c>
      <c r="AH21" s="96">
        <v>25.588235294117645</v>
      </c>
      <c r="AI21" s="97" t="s">
        <v>103</v>
      </c>
      <c r="AJ21" s="96">
        <v>145</v>
      </c>
      <c r="AK21" s="96">
        <v>185.51470588235293</v>
      </c>
      <c r="AL21" s="96" t="s">
        <v>97</v>
      </c>
      <c r="AM21" s="95">
        <v>2.5588235294117645</v>
      </c>
      <c r="AN21" s="95">
        <v>2.5588235294117645</v>
      </c>
      <c r="AO21" s="98">
        <v>5.4299999999999988</v>
      </c>
      <c r="AP21" s="98">
        <v>6.9472058823529395</v>
      </c>
      <c r="AQ21" s="98" t="s">
        <v>108</v>
      </c>
      <c r="AR21" s="98">
        <v>37.704280999999995</v>
      </c>
      <c r="AS21" s="98">
        <v>48.23930069117646</v>
      </c>
      <c r="AT21" s="99" t="s">
        <v>102</v>
      </c>
      <c r="AU21" s="98">
        <v>93.529340239244306</v>
      </c>
      <c r="AV21" s="98">
        <v>119.66253824726844</v>
      </c>
      <c r="AW21" s="98">
        <v>11.519526583806817</v>
      </c>
      <c r="AX21" s="98">
        <v>14.738217835164603</v>
      </c>
      <c r="AY21" s="98">
        <v>49.340277777777771</v>
      </c>
      <c r="AZ21" s="98">
        <v>63.126531862745082</v>
      </c>
      <c r="BA21" s="100">
        <v>578200</v>
      </c>
      <c r="BB21" s="100">
        <v>739755.88235294109</v>
      </c>
      <c r="BC21" s="101">
        <v>2.4091666666666667E-2</v>
      </c>
      <c r="BD21" s="101">
        <v>3.082316176470588E-2</v>
      </c>
      <c r="BE21" s="96">
        <v>40</v>
      </c>
      <c r="BF21" s="96">
        <v>51.17647058823529</v>
      </c>
      <c r="BG21" s="95">
        <v>0</v>
      </c>
      <c r="BH21" s="95">
        <v>1.2794117647058822</v>
      </c>
      <c r="BI21" s="96" t="s">
        <v>326</v>
      </c>
      <c r="CA21"/>
      <c r="CB21"/>
      <c r="CC21"/>
      <c r="CD21" s="34"/>
      <c r="CE21" s="17" t="s">
        <v>466</v>
      </c>
      <c r="CF21" s="17" t="s">
        <v>76</v>
      </c>
      <c r="CG21" s="17">
        <f t="shared" si="1"/>
        <v>0</v>
      </c>
      <c r="CH21" s="34"/>
      <c r="CI21" s="34"/>
      <c r="CJ21" s="34"/>
      <c r="CK21" s="34"/>
      <c r="CL21" s="34"/>
      <c r="CM21" s="34"/>
      <c r="CN21" s="34"/>
      <c r="CO21" s="34"/>
      <c r="CP21" s="34"/>
      <c r="CQ21" s="34"/>
    </row>
    <row r="22" spans="2:95" x14ac:dyDescent="0.25">
      <c r="B22" s="34">
        <v>20</v>
      </c>
      <c r="C22" s="34">
        <v>2024</v>
      </c>
      <c r="D22" s="34" t="s">
        <v>110</v>
      </c>
      <c r="E22" s="34">
        <v>38</v>
      </c>
      <c r="F22" s="34" t="s">
        <v>78</v>
      </c>
      <c r="G22" s="34" t="s">
        <v>152</v>
      </c>
      <c r="H22" s="34" t="s">
        <v>151</v>
      </c>
      <c r="I22" s="34" t="s">
        <v>85</v>
      </c>
      <c r="J22" s="34" t="s">
        <v>91</v>
      </c>
      <c r="K22" s="34" t="s">
        <v>325</v>
      </c>
      <c r="L22" s="34" t="s">
        <v>171</v>
      </c>
      <c r="M22" s="34" t="s">
        <v>473</v>
      </c>
      <c r="N22" s="116">
        <v>0.35416666666666669</v>
      </c>
      <c r="O22" s="116">
        <v>0.375</v>
      </c>
      <c r="P22" s="116" t="s">
        <v>61</v>
      </c>
      <c r="Q22" s="116">
        <v>0.79166666666666663</v>
      </c>
      <c r="R22" s="116" t="s">
        <v>71</v>
      </c>
      <c r="S22" s="116">
        <v>0.80208333333333337</v>
      </c>
      <c r="T22" s="34" t="s">
        <v>32</v>
      </c>
      <c r="U22" s="34" t="s">
        <v>47</v>
      </c>
      <c r="V22" s="34" t="s">
        <v>45</v>
      </c>
      <c r="W22" s="34" t="s">
        <v>326</v>
      </c>
      <c r="X22" s="34" t="s">
        <v>326</v>
      </c>
      <c r="Y22" s="34" t="s">
        <v>326</v>
      </c>
      <c r="Z22" s="34" t="s">
        <v>149</v>
      </c>
      <c r="AA22" s="34" t="s">
        <v>149</v>
      </c>
      <c r="AB22" s="95">
        <v>1.2794117647058822</v>
      </c>
      <c r="AC22" s="34" t="s">
        <v>32</v>
      </c>
      <c r="AD22" s="34" t="s">
        <v>45</v>
      </c>
      <c r="AE22" s="95">
        <v>0</v>
      </c>
      <c r="AF22" s="96">
        <v>10</v>
      </c>
      <c r="AG22" s="97">
        <v>0</v>
      </c>
      <c r="AH22" s="96">
        <v>0</v>
      </c>
      <c r="AI22" s="97" t="s">
        <v>326</v>
      </c>
      <c r="AJ22" s="96">
        <v>22.500000000000039</v>
      </c>
      <c r="AK22" s="96">
        <v>28.786764705882401</v>
      </c>
      <c r="AL22" s="96" t="s">
        <v>94</v>
      </c>
      <c r="AM22" s="95">
        <v>2.5588235294117645</v>
      </c>
      <c r="AN22" s="95">
        <v>0</v>
      </c>
      <c r="AO22" s="98" t="s">
        <v>326</v>
      </c>
      <c r="AP22" s="98">
        <v>0</v>
      </c>
      <c r="AQ22" s="98" t="s">
        <v>326</v>
      </c>
      <c r="AR22" s="98">
        <v>4.640422500000013</v>
      </c>
      <c r="AS22" s="98">
        <v>5.9370111397058984</v>
      </c>
      <c r="AT22" s="99" t="s">
        <v>99</v>
      </c>
      <c r="AU22" s="98">
        <v>0</v>
      </c>
      <c r="AV22" s="98">
        <v>0</v>
      </c>
      <c r="AW22" s="98">
        <v>0</v>
      </c>
      <c r="AX22" s="98">
        <v>0</v>
      </c>
      <c r="AY22" s="98">
        <v>7.6562500000000133</v>
      </c>
      <c r="AZ22" s="98">
        <v>9.7954963235294272</v>
      </c>
      <c r="BA22" s="100">
        <v>20136.986301369863</v>
      </c>
      <c r="BB22" s="100">
        <v>25763.497179693793</v>
      </c>
      <c r="BC22" s="101">
        <v>2.5816649104320338E-4</v>
      </c>
      <c r="BD22" s="101">
        <v>3.3030124589351016E-4</v>
      </c>
      <c r="BE22" s="96">
        <v>45.000000000000078</v>
      </c>
      <c r="BF22" s="96">
        <v>57.573529411764802</v>
      </c>
      <c r="BG22" s="95">
        <v>0</v>
      </c>
      <c r="BH22" s="95">
        <v>1.2794117647058822</v>
      </c>
      <c r="BI22" s="96" t="s">
        <v>326</v>
      </c>
      <c r="CA22"/>
      <c r="CB22"/>
      <c r="CC22"/>
      <c r="CD22" s="34"/>
      <c r="CE22" s="17" t="s">
        <v>466</v>
      </c>
      <c r="CF22" s="17" t="s">
        <v>77</v>
      </c>
      <c r="CG22" s="17">
        <f t="shared" si="1"/>
        <v>0</v>
      </c>
      <c r="CH22" s="34"/>
      <c r="CI22" s="34"/>
      <c r="CJ22" s="34"/>
      <c r="CK22" s="34"/>
      <c r="CL22" s="34"/>
      <c r="CM22" s="34"/>
      <c r="CN22" s="34"/>
      <c r="CO22" s="34"/>
      <c r="CP22" s="34"/>
      <c r="CQ22" s="34"/>
    </row>
    <row r="23" spans="2:95" x14ac:dyDescent="0.25">
      <c r="B23" s="34">
        <v>21</v>
      </c>
      <c r="C23" s="34">
        <v>2024</v>
      </c>
      <c r="D23" s="34" t="s">
        <v>110</v>
      </c>
      <c r="E23" s="34">
        <v>39</v>
      </c>
      <c r="F23" s="34" t="s">
        <v>78</v>
      </c>
      <c r="G23" s="34" t="s">
        <v>152</v>
      </c>
      <c r="H23" s="34" t="s">
        <v>151</v>
      </c>
      <c r="I23" s="34" t="s">
        <v>84</v>
      </c>
      <c r="J23" s="34" t="s">
        <v>90</v>
      </c>
      <c r="K23" s="34" t="s">
        <v>325</v>
      </c>
      <c r="L23" s="34" t="s">
        <v>168</v>
      </c>
      <c r="M23" s="34" t="s">
        <v>473</v>
      </c>
      <c r="N23" s="116">
        <v>0.2986111111111111</v>
      </c>
      <c r="O23" s="116">
        <v>0.31944444444444442</v>
      </c>
      <c r="P23" s="116" t="s">
        <v>59</v>
      </c>
      <c r="Q23" s="116">
        <v>0.75</v>
      </c>
      <c r="R23" s="116" t="s">
        <v>70</v>
      </c>
      <c r="S23" s="116">
        <v>0.77777777777777779</v>
      </c>
      <c r="T23" s="34" t="s">
        <v>34</v>
      </c>
      <c r="U23" s="34" t="s">
        <v>48</v>
      </c>
      <c r="V23" s="34" t="s">
        <v>44</v>
      </c>
      <c r="W23" s="34" t="s">
        <v>326</v>
      </c>
      <c r="X23" s="34" t="s">
        <v>326</v>
      </c>
      <c r="Y23" s="34" t="s">
        <v>326</v>
      </c>
      <c r="Z23" s="34" t="s">
        <v>34</v>
      </c>
      <c r="AA23" s="34" t="s">
        <v>44</v>
      </c>
      <c r="AB23" s="95">
        <v>0</v>
      </c>
      <c r="AC23" s="34" t="s">
        <v>34</v>
      </c>
      <c r="AD23" s="34" t="s">
        <v>44</v>
      </c>
      <c r="AE23" s="95">
        <v>0</v>
      </c>
      <c r="AF23" s="96">
        <v>10.333333333333334</v>
      </c>
      <c r="AG23" s="97">
        <v>0</v>
      </c>
      <c r="AH23" s="96">
        <v>0</v>
      </c>
      <c r="AI23" s="97" t="s">
        <v>326</v>
      </c>
      <c r="AJ23" s="96">
        <v>34.999999999999993</v>
      </c>
      <c r="AK23" s="96">
        <v>44.77941176470587</v>
      </c>
      <c r="AL23" s="96" t="s">
        <v>95</v>
      </c>
      <c r="AM23" s="95">
        <v>2.5588235294117645</v>
      </c>
      <c r="AN23" s="95">
        <v>0</v>
      </c>
      <c r="AO23" s="98" t="s">
        <v>326</v>
      </c>
      <c r="AP23" s="98">
        <v>0</v>
      </c>
      <c r="AQ23" s="98" t="s">
        <v>326</v>
      </c>
      <c r="AR23" s="98">
        <v>13.267499999999995</v>
      </c>
      <c r="AS23" s="98">
        <v>16.974595588235285</v>
      </c>
      <c r="AT23" s="99" t="s">
        <v>101</v>
      </c>
      <c r="AU23" s="98">
        <v>253.97866388461529</v>
      </c>
      <c r="AV23" s="98">
        <v>324.94329055825779</v>
      </c>
      <c r="AW23" s="98">
        <v>33.338846153846141</v>
      </c>
      <c r="AX23" s="98">
        <v>42.654111990950206</v>
      </c>
      <c r="AY23" s="98">
        <v>11.909722222222221</v>
      </c>
      <c r="AZ23" s="98">
        <v>15.237438725490193</v>
      </c>
      <c r="BA23" s="100">
        <v>735000</v>
      </c>
      <c r="BB23" s="100">
        <v>940367.6470588235</v>
      </c>
      <c r="BC23" s="101">
        <v>1.53125E-2</v>
      </c>
      <c r="BD23" s="101">
        <v>1.9590992647058821E-2</v>
      </c>
      <c r="BE23" s="96">
        <v>0</v>
      </c>
      <c r="BF23" s="96">
        <v>0</v>
      </c>
      <c r="BG23" s="95">
        <v>1.2794117647058822</v>
      </c>
      <c r="BH23" s="95">
        <v>1.2794117647058822</v>
      </c>
      <c r="BI23" s="96" t="s">
        <v>326</v>
      </c>
      <c r="CA23"/>
      <c r="CB23"/>
      <c r="CC23"/>
      <c r="CD23" s="34"/>
      <c r="CE23" s="17" t="s">
        <v>466</v>
      </c>
      <c r="CF23" s="17" t="s">
        <v>78</v>
      </c>
      <c r="CG23" s="17">
        <f t="shared" si="1"/>
        <v>0</v>
      </c>
      <c r="CH23" s="34"/>
      <c r="CI23" s="34"/>
      <c r="CJ23" s="34"/>
      <c r="CK23" s="34"/>
      <c r="CL23" s="34"/>
      <c r="CM23" s="34"/>
      <c r="CN23" s="34"/>
      <c r="CO23" s="34"/>
      <c r="CP23" s="34"/>
      <c r="CQ23" s="34"/>
    </row>
    <row r="24" spans="2:95" x14ac:dyDescent="0.25">
      <c r="B24" s="34">
        <v>22</v>
      </c>
      <c r="C24" s="34">
        <v>2024</v>
      </c>
      <c r="D24" s="34" t="s">
        <v>109</v>
      </c>
      <c r="E24" s="34">
        <v>30</v>
      </c>
      <c r="F24" s="34" t="s">
        <v>78</v>
      </c>
      <c r="G24" s="34" t="s">
        <v>153</v>
      </c>
      <c r="H24" s="34" t="s">
        <v>151</v>
      </c>
      <c r="I24" s="34" t="s">
        <v>84</v>
      </c>
      <c r="J24" s="34" t="s">
        <v>89</v>
      </c>
      <c r="K24" s="34" t="s">
        <v>325</v>
      </c>
      <c r="L24" s="34" t="s">
        <v>167</v>
      </c>
      <c r="M24" s="34" t="s">
        <v>254</v>
      </c>
      <c r="N24" s="116">
        <v>0.25694444444444442</v>
      </c>
      <c r="O24" s="116">
        <v>0.29166666666666669</v>
      </c>
      <c r="P24" s="116" t="s">
        <v>59</v>
      </c>
      <c r="Q24" s="116">
        <v>0.70833333333333337</v>
      </c>
      <c r="R24" s="116" t="s">
        <v>69</v>
      </c>
      <c r="S24" s="116">
        <v>0.75694444444444442</v>
      </c>
      <c r="T24" s="34" t="s">
        <v>28</v>
      </c>
      <c r="U24" s="34" t="s">
        <v>48</v>
      </c>
      <c r="V24" s="34" t="s">
        <v>43</v>
      </c>
      <c r="W24" s="34" t="s">
        <v>326</v>
      </c>
      <c r="X24" s="34" t="s">
        <v>326</v>
      </c>
      <c r="Y24" s="34" t="s">
        <v>326</v>
      </c>
      <c r="Z24" s="34" t="s">
        <v>28</v>
      </c>
      <c r="AA24" s="34" t="s">
        <v>43</v>
      </c>
      <c r="AB24" s="95">
        <v>0</v>
      </c>
      <c r="AC24" s="34" t="s">
        <v>28</v>
      </c>
      <c r="AD24" s="34" t="s">
        <v>43</v>
      </c>
      <c r="AE24" s="95">
        <v>0</v>
      </c>
      <c r="AF24" s="96">
        <v>10</v>
      </c>
      <c r="AG24" s="97">
        <v>0</v>
      </c>
      <c r="AH24" s="96">
        <v>0</v>
      </c>
      <c r="AI24" s="97" t="s">
        <v>326</v>
      </c>
      <c r="AJ24" s="96">
        <v>59.999999999999986</v>
      </c>
      <c r="AK24" s="96">
        <v>76.764705882352914</v>
      </c>
      <c r="AL24" s="96" t="s">
        <v>95</v>
      </c>
      <c r="AM24" s="95">
        <v>2.5588235294117645</v>
      </c>
      <c r="AN24" s="95">
        <v>0</v>
      </c>
      <c r="AO24" s="98" t="s">
        <v>326</v>
      </c>
      <c r="AP24" s="98">
        <v>0</v>
      </c>
      <c r="AQ24" s="98" t="s">
        <v>326</v>
      </c>
      <c r="AR24" s="98">
        <v>21.112500000000011</v>
      </c>
      <c r="AS24" s="98">
        <v>27.011580882352952</v>
      </c>
      <c r="AT24" s="99" t="s">
        <v>102</v>
      </c>
      <c r="AU24" s="98">
        <v>808.30971038461576</v>
      </c>
      <c r="AV24" s="98">
        <v>1034.1609529920818</v>
      </c>
      <c r="AW24" s="98">
        <v>106.10384615384621</v>
      </c>
      <c r="AX24" s="98">
        <v>135.75050904977383</v>
      </c>
      <c r="AY24" s="98">
        <v>20.416666666666661</v>
      </c>
      <c r="AZ24" s="98">
        <v>26.121323529411754</v>
      </c>
      <c r="BA24" s="100">
        <v>631406.39269406383</v>
      </c>
      <c r="BB24" s="100">
        <v>807828.76712328754</v>
      </c>
      <c r="BC24" s="101">
        <v>2.6308599695585994E-2</v>
      </c>
      <c r="BD24" s="101">
        <v>3.365953196347031E-2</v>
      </c>
      <c r="BE24" s="96">
        <v>0</v>
      </c>
      <c r="BF24" s="96">
        <v>0</v>
      </c>
      <c r="BG24" s="95">
        <v>1.2794117647058822</v>
      </c>
      <c r="BH24" s="95">
        <v>1.2794117647058822</v>
      </c>
      <c r="BI24" s="96" t="s">
        <v>326</v>
      </c>
      <c r="CA24"/>
      <c r="CB24"/>
      <c r="CC24"/>
      <c r="CD24" s="34"/>
      <c r="CE24" s="17" t="s">
        <v>466</v>
      </c>
      <c r="CF24" s="17" t="s">
        <v>79</v>
      </c>
      <c r="CG24" s="17">
        <f t="shared" si="1"/>
        <v>1.2794117647058822</v>
      </c>
      <c r="CH24" s="34"/>
      <c r="CI24" s="34"/>
      <c r="CJ24" s="34"/>
      <c r="CK24" s="34"/>
      <c r="CL24" s="34"/>
      <c r="CM24" s="34"/>
      <c r="CN24" s="34"/>
      <c r="CO24" s="34"/>
      <c r="CP24" s="34"/>
      <c r="CQ24" s="34"/>
    </row>
    <row r="25" spans="2:95" x14ac:dyDescent="0.25">
      <c r="B25" s="34">
        <v>23</v>
      </c>
      <c r="C25" s="34">
        <v>2024</v>
      </c>
      <c r="D25" s="34" t="s">
        <v>110</v>
      </c>
      <c r="E25" s="34">
        <v>37</v>
      </c>
      <c r="F25" s="34" t="s">
        <v>78</v>
      </c>
      <c r="G25" s="34" t="s">
        <v>152</v>
      </c>
      <c r="H25" s="34" t="s">
        <v>151</v>
      </c>
      <c r="I25" s="34" t="s">
        <v>85</v>
      </c>
      <c r="J25" s="34" t="s">
        <v>91</v>
      </c>
      <c r="K25" s="34" t="s">
        <v>325</v>
      </c>
      <c r="L25" s="34" t="s">
        <v>172</v>
      </c>
      <c r="M25" s="34" t="s">
        <v>473</v>
      </c>
      <c r="N25" s="116">
        <v>0.2638888888888889</v>
      </c>
      <c r="O25" s="116">
        <v>0.29166666666666669</v>
      </c>
      <c r="P25" s="116" t="s">
        <v>59</v>
      </c>
      <c r="Q25" s="116">
        <v>0.70833333333333337</v>
      </c>
      <c r="R25" s="116" t="s">
        <v>69</v>
      </c>
      <c r="S25" s="116">
        <v>0.75</v>
      </c>
      <c r="T25" s="34" t="s">
        <v>27</v>
      </c>
      <c r="U25" s="34" t="s">
        <v>326</v>
      </c>
      <c r="V25" s="34" t="s">
        <v>42</v>
      </c>
      <c r="W25" s="34" t="s">
        <v>149</v>
      </c>
      <c r="X25" s="34" t="s">
        <v>149</v>
      </c>
      <c r="Y25" s="34" t="s">
        <v>326</v>
      </c>
      <c r="Z25" s="34" t="s">
        <v>27</v>
      </c>
      <c r="AA25" s="34" t="s">
        <v>42</v>
      </c>
      <c r="AB25" s="95">
        <v>0</v>
      </c>
      <c r="AC25" s="34" t="s">
        <v>26</v>
      </c>
      <c r="AD25" s="34" t="s">
        <v>43</v>
      </c>
      <c r="AE25" s="95">
        <v>1.2794117647058822</v>
      </c>
      <c r="AF25" s="96">
        <v>10</v>
      </c>
      <c r="AG25" s="97">
        <v>25</v>
      </c>
      <c r="AH25" s="96">
        <v>31.985294117647058</v>
      </c>
      <c r="AI25" s="97" t="s">
        <v>103</v>
      </c>
      <c r="AJ25" s="96">
        <v>49.999999999999979</v>
      </c>
      <c r="AK25" s="96">
        <v>63.970588235294088</v>
      </c>
      <c r="AL25" s="96" t="s">
        <v>95</v>
      </c>
      <c r="AM25" s="95">
        <v>2.5588235294117645</v>
      </c>
      <c r="AN25" s="95">
        <v>2.5588235294117645</v>
      </c>
      <c r="AO25" s="98">
        <v>1.4166666666666667</v>
      </c>
      <c r="AP25" s="98">
        <v>1.8125</v>
      </c>
      <c r="AQ25" s="98" t="s">
        <v>107</v>
      </c>
      <c r="AR25" s="98">
        <v>8.3333333333333286</v>
      </c>
      <c r="AS25" s="98">
        <v>10.661764705882346</v>
      </c>
      <c r="AT25" s="99" t="s">
        <v>100</v>
      </c>
      <c r="AU25" s="98">
        <v>66.466961352656952</v>
      </c>
      <c r="AV25" s="98">
        <v>85.038612318840507</v>
      </c>
      <c r="AW25" s="98">
        <v>8.1863929146537782</v>
      </c>
      <c r="AX25" s="98">
        <v>10.473767405512922</v>
      </c>
      <c r="AY25" s="98">
        <v>17.013888888888882</v>
      </c>
      <c r="AZ25" s="98">
        <v>21.767769607843128</v>
      </c>
      <c r="BA25" s="100">
        <v>588000</v>
      </c>
      <c r="BB25" s="100">
        <v>752294.1176470588</v>
      </c>
      <c r="BC25" s="101">
        <v>7.5384615384615382E-3</v>
      </c>
      <c r="BD25" s="101">
        <v>9.6447963800904962E-3</v>
      </c>
      <c r="BE25" s="96">
        <v>50</v>
      </c>
      <c r="BF25" s="96">
        <v>63.970588235294116</v>
      </c>
      <c r="BG25" s="95">
        <v>0</v>
      </c>
      <c r="BH25" s="95">
        <v>1.2794117647058822</v>
      </c>
      <c r="BI25" s="96" t="s">
        <v>326</v>
      </c>
      <c r="CA25"/>
      <c r="CB25"/>
      <c r="CC25"/>
      <c r="CD25" s="34"/>
      <c r="CE25" s="17" t="s">
        <v>466</v>
      </c>
      <c r="CF25" s="17" t="s">
        <v>80</v>
      </c>
      <c r="CG25" s="17">
        <f t="shared" si="1"/>
        <v>0</v>
      </c>
      <c r="CH25" s="34"/>
      <c r="CI25" s="34"/>
      <c r="CJ25" s="34"/>
      <c r="CK25" s="34"/>
      <c r="CL25" s="34"/>
      <c r="CM25" s="34"/>
      <c r="CN25" s="34"/>
      <c r="CO25" s="34"/>
      <c r="CP25" s="34"/>
      <c r="CQ25" s="34"/>
    </row>
    <row r="26" spans="2:95" x14ac:dyDescent="0.25">
      <c r="B26" s="34">
        <v>24</v>
      </c>
      <c r="C26" s="34">
        <v>2024</v>
      </c>
      <c r="D26" s="34" t="s">
        <v>110</v>
      </c>
      <c r="E26" s="34">
        <v>48</v>
      </c>
      <c r="F26" s="34" t="s">
        <v>79</v>
      </c>
      <c r="G26" s="34" t="s">
        <v>152</v>
      </c>
      <c r="H26" s="34" t="s">
        <v>151</v>
      </c>
      <c r="I26" s="34" t="s">
        <v>86</v>
      </c>
      <c r="J26" s="34" t="s">
        <v>90</v>
      </c>
      <c r="K26" s="34" t="s">
        <v>325</v>
      </c>
      <c r="L26" s="34" t="s">
        <v>167</v>
      </c>
      <c r="M26" s="34" t="s">
        <v>473</v>
      </c>
      <c r="N26" s="116">
        <v>0.22916666666666666</v>
      </c>
      <c r="O26" s="116">
        <v>0.25</v>
      </c>
      <c r="P26" s="116" t="s">
        <v>58</v>
      </c>
      <c r="Q26" s="116">
        <v>0.64583333333333337</v>
      </c>
      <c r="R26" s="116" t="s">
        <v>67</v>
      </c>
      <c r="S26" s="116">
        <v>0.66666666666666663</v>
      </c>
      <c r="T26" s="34" t="s">
        <v>26</v>
      </c>
      <c r="U26" s="34" t="s">
        <v>48</v>
      </c>
      <c r="V26" s="34" t="s">
        <v>43</v>
      </c>
      <c r="W26" s="34" t="s">
        <v>326</v>
      </c>
      <c r="X26" s="34" t="s">
        <v>326</v>
      </c>
      <c r="Y26" s="34" t="s">
        <v>326</v>
      </c>
      <c r="Z26" s="34" t="s">
        <v>26</v>
      </c>
      <c r="AA26" s="34" t="s">
        <v>43</v>
      </c>
      <c r="AB26" s="95">
        <v>0</v>
      </c>
      <c r="AC26" s="34" t="s">
        <v>26</v>
      </c>
      <c r="AD26" s="34" t="s">
        <v>43</v>
      </c>
      <c r="AE26" s="95">
        <v>0</v>
      </c>
      <c r="AF26" s="96">
        <v>9.5</v>
      </c>
      <c r="AG26" s="97">
        <v>0</v>
      </c>
      <c r="AH26" s="96">
        <v>0</v>
      </c>
      <c r="AI26" s="97" t="s">
        <v>326</v>
      </c>
      <c r="AJ26" s="96">
        <v>29.999999999999954</v>
      </c>
      <c r="AK26" s="96">
        <v>38.382352941176407</v>
      </c>
      <c r="AL26" s="96" t="s">
        <v>94</v>
      </c>
      <c r="AM26" s="95">
        <v>2.5588235294117645</v>
      </c>
      <c r="AN26" s="95">
        <v>0</v>
      </c>
      <c r="AO26" s="98" t="s">
        <v>326</v>
      </c>
      <c r="AP26" s="98">
        <v>0</v>
      </c>
      <c r="AQ26" s="98" t="s">
        <v>326</v>
      </c>
      <c r="AR26" s="98">
        <v>11.012028000000001</v>
      </c>
      <c r="AS26" s="98">
        <v>14.088918176470589</v>
      </c>
      <c r="AT26" s="99" t="s">
        <v>101</v>
      </c>
      <c r="AU26" s="98">
        <v>587.23511354760001</v>
      </c>
      <c r="AV26" s="98">
        <v>751.31551292119411</v>
      </c>
      <c r="AW26" s="98">
        <v>77.084195999999991</v>
      </c>
      <c r="AX26" s="98">
        <v>98.622427235294097</v>
      </c>
      <c r="AY26" s="98">
        <v>10.208333333333318</v>
      </c>
      <c r="AZ26" s="98">
        <v>13.060661764705861</v>
      </c>
      <c r="BA26" s="100">
        <v>6430410.958904109</v>
      </c>
      <c r="BB26" s="100">
        <v>8227143.4327155501</v>
      </c>
      <c r="BC26" s="101">
        <v>0.13396689497716893</v>
      </c>
      <c r="BD26" s="101">
        <v>0.17139882151490729</v>
      </c>
      <c r="BE26" s="96">
        <v>0</v>
      </c>
      <c r="BF26" s="96">
        <v>0</v>
      </c>
      <c r="BG26" s="95">
        <v>1.2794117647058822</v>
      </c>
      <c r="BH26" s="95">
        <v>1.2794117647058822</v>
      </c>
      <c r="BI26" s="96" t="s">
        <v>326</v>
      </c>
      <c r="CA26"/>
      <c r="CB26"/>
      <c r="CC26"/>
      <c r="CD26" s="34"/>
      <c r="CE26" s="17" t="s">
        <v>466</v>
      </c>
      <c r="CF26" s="17" t="s">
        <v>81</v>
      </c>
      <c r="CG26" s="17">
        <f t="shared" si="1"/>
        <v>0</v>
      </c>
      <c r="CH26" s="34"/>
      <c r="CI26" s="34"/>
      <c r="CJ26" s="34"/>
      <c r="CK26" s="34"/>
      <c r="CL26" s="34"/>
      <c r="CM26" s="34"/>
      <c r="CN26" s="34"/>
      <c r="CO26" s="34"/>
      <c r="CP26" s="34"/>
      <c r="CQ26" s="34"/>
    </row>
    <row r="27" spans="2:95" x14ac:dyDescent="0.25">
      <c r="B27" s="34">
        <v>25</v>
      </c>
      <c r="C27" s="34">
        <v>2024</v>
      </c>
      <c r="D27" s="34" t="s">
        <v>109</v>
      </c>
      <c r="E27" s="34">
        <v>30</v>
      </c>
      <c r="F27" s="34" t="s">
        <v>78</v>
      </c>
      <c r="G27" s="34" t="s">
        <v>152</v>
      </c>
      <c r="H27" s="34" t="s">
        <v>151</v>
      </c>
      <c r="I27" s="34" t="s">
        <v>84</v>
      </c>
      <c r="J27" s="34" t="s">
        <v>90</v>
      </c>
      <c r="K27" s="34" t="s">
        <v>325</v>
      </c>
      <c r="L27" s="34" t="s">
        <v>168</v>
      </c>
      <c r="M27" s="34" t="s">
        <v>474</v>
      </c>
      <c r="N27" s="116">
        <v>0.375</v>
      </c>
      <c r="O27" s="116">
        <v>0.39583333333333331</v>
      </c>
      <c r="P27" s="116" t="s">
        <v>61</v>
      </c>
      <c r="Q27" s="116">
        <v>0.6875</v>
      </c>
      <c r="R27" s="116" t="s">
        <v>68</v>
      </c>
      <c r="S27" s="116">
        <v>0.71527777777777779</v>
      </c>
      <c r="T27" s="34" t="s">
        <v>32</v>
      </c>
      <c r="U27" s="34" t="s">
        <v>47</v>
      </c>
      <c r="V27" s="34" t="s">
        <v>45</v>
      </c>
      <c r="W27" s="34" t="s">
        <v>326</v>
      </c>
      <c r="X27" s="34" t="s">
        <v>326</v>
      </c>
      <c r="Y27" s="34" t="s">
        <v>326</v>
      </c>
      <c r="Z27" s="34" t="s">
        <v>32</v>
      </c>
      <c r="AA27" s="34" t="s">
        <v>45</v>
      </c>
      <c r="AB27" s="95">
        <v>0</v>
      </c>
      <c r="AC27" s="34" t="s">
        <v>28</v>
      </c>
      <c r="AD27" s="34" t="s">
        <v>43</v>
      </c>
      <c r="AE27" s="95">
        <v>1.2794117647058822</v>
      </c>
      <c r="AF27" s="96">
        <v>7</v>
      </c>
      <c r="AG27" s="97">
        <v>0</v>
      </c>
      <c r="AH27" s="96">
        <v>0</v>
      </c>
      <c r="AI27" s="97" t="s">
        <v>326</v>
      </c>
      <c r="AJ27" s="96">
        <v>34.999999999999993</v>
      </c>
      <c r="AK27" s="96">
        <v>44.77941176470587</v>
      </c>
      <c r="AL27" s="96" t="s">
        <v>95</v>
      </c>
      <c r="AM27" s="95">
        <v>2.5588235294117645</v>
      </c>
      <c r="AN27" s="95">
        <v>0</v>
      </c>
      <c r="AO27" s="98" t="s">
        <v>326</v>
      </c>
      <c r="AP27" s="98">
        <v>0</v>
      </c>
      <c r="AQ27" s="98" t="s">
        <v>326</v>
      </c>
      <c r="AR27" s="98">
        <v>5.5308449999999993</v>
      </c>
      <c r="AS27" s="98">
        <v>7.0762281617647043</v>
      </c>
      <c r="AT27" s="99" t="s">
        <v>100</v>
      </c>
      <c r="AU27" s="98">
        <v>0</v>
      </c>
      <c r="AV27" s="98">
        <v>0</v>
      </c>
      <c r="AW27" s="98">
        <v>0</v>
      </c>
      <c r="AX27" s="98">
        <v>0</v>
      </c>
      <c r="AY27" s="98">
        <v>11.909722222222221</v>
      </c>
      <c r="AZ27" s="98">
        <v>15.237438725490193</v>
      </c>
      <c r="BA27" s="100">
        <v>201369.8630136986</v>
      </c>
      <c r="BB27" s="100">
        <v>257634.9717969379</v>
      </c>
      <c r="BC27" s="101">
        <v>4.195205479452054E-3</v>
      </c>
      <c r="BD27" s="101">
        <v>5.3673952457695389E-3</v>
      </c>
      <c r="BE27" s="96">
        <v>69.999999999999986</v>
      </c>
      <c r="BF27" s="96">
        <v>89.55882352941174</v>
      </c>
      <c r="BG27" s="95">
        <v>0</v>
      </c>
      <c r="BH27" s="95">
        <v>1.2794117647058822</v>
      </c>
      <c r="BI27" s="96" t="s">
        <v>326</v>
      </c>
      <c r="CA27"/>
      <c r="CB27"/>
      <c r="CC27"/>
      <c r="CD27" s="34"/>
      <c r="CE27" s="34"/>
      <c r="CF27" s="34"/>
      <c r="CG27" s="34"/>
      <c r="CH27" s="34"/>
      <c r="CI27" s="34"/>
      <c r="CJ27" s="34"/>
      <c r="CK27" s="34"/>
      <c r="CL27" s="34"/>
      <c r="CM27" s="34"/>
      <c r="CN27" s="34"/>
      <c r="CO27" s="34"/>
      <c r="CP27" s="34"/>
      <c r="CQ27" s="34"/>
    </row>
    <row r="28" spans="2:95" x14ac:dyDescent="0.25">
      <c r="B28" s="34">
        <v>26</v>
      </c>
      <c r="C28" s="34">
        <v>2024</v>
      </c>
      <c r="D28" s="34" t="s">
        <v>109</v>
      </c>
      <c r="E28" s="34">
        <v>55</v>
      </c>
      <c r="F28" s="34" t="s">
        <v>80</v>
      </c>
      <c r="G28" s="34" t="s">
        <v>152</v>
      </c>
      <c r="H28" s="34" t="s">
        <v>151</v>
      </c>
      <c r="I28" s="34" t="s">
        <v>85</v>
      </c>
      <c r="J28" s="34" t="s">
        <v>90</v>
      </c>
      <c r="K28" s="34" t="s">
        <v>472</v>
      </c>
      <c r="L28" s="34" t="s">
        <v>170</v>
      </c>
      <c r="M28" s="34" t="s">
        <v>473</v>
      </c>
      <c r="N28" s="116">
        <v>0.22916666666666666</v>
      </c>
      <c r="O28" s="116">
        <v>0.27083333333333331</v>
      </c>
      <c r="P28" s="116" t="s">
        <v>58</v>
      </c>
      <c r="Q28" s="116">
        <v>0.72916666666666663</v>
      </c>
      <c r="R28" s="116" t="s">
        <v>69</v>
      </c>
      <c r="S28" s="116">
        <v>0.77083333333333337</v>
      </c>
      <c r="T28" s="34" t="s">
        <v>32</v>
      </c>
      <c r="U28" s="34" t="s">
        <v>47</v>
      </c>
      <c r="V28" s="34" t="s">
        <v>45</v>
      </c>
      <c r="W28" s="34" t="s">
        <v>326</v>
      </c>
      <c r="X28" s="34" t="s">
        <v>326</v>
      </c>
      <c r="Y28" s="34" t="s">
        <v>326</v>
      </c>
      <c r="Z28" s="34" t="s">
        <v>32</v>
      </c>
      <c r="AA28" s="34" t="s">
        <v>45</v>
      </c>
      <c r="AB28" s="95">
        <v>0</v>
      </c>
      <c r="AC28" s="34" t="s">
        <v>32</v>
      </c>
      <c r="AD28" s="34" t="s">
        <v>45</v>
      </c>
      <c r="AE28" s="95">
        <v>0</v>
      </c>
      <c r="AF28" s="96">
        <v>11</v>
      </c>
      <c r="AG28" s="97">
        <v>0</v>
      </c>
      <c r="AH28" s="96">
        <v>0</v>
      </c>
      <c r="AI28" s="97" t="s">
        <v>326</v>
      </c>
      <c r="AJ28" s="96">
        <v>60.000000000000043</v>
      </c>
      <c r="AK28" s="96">
        <v>76.764705882352985</v>
      </c>
      <c r="AL28" s="96" t="s">
        <v>96</v>
      </c>
      <c r="AM28" s="95">
        <v>2.5588235294117645</v>
      </c>
      <c r="AN28" s="95">
        <v>0</v>
      </c>
      <c r="AO28" s="98" t="s">
        <v>326</v>
      </c>
      <c r="AP28" s="98">
        <v>0</v>
      </c>
      <c r="AQ28" s="98" t="s">
        <v>326</v>
      </c>
      <c r="AR28" s="98">
        <v>15.000000000000011</v>
      </c>
      <c r="AS28" s="98">
        <v>19.191176470588246</v>
      </c>
      <c r="AT28" s="99" t="s">
        <v>102</v>
      </c>
      <c r="AU28" s="98">
        <v>0</v>
      </c>
      <c r="AV28" s="98">
        <v>0</v>
      </c>
      <c r="AW28" s="98">
        <v>0</v>
      </c>
      <c r="AX28" s="98">
        <v>0</v>
      </c>
      <c r="AY28" s="98">
        <v>20.416666666666682</v>
      </c>
      <c r="AZ28" s="98">
        <v>26.121323529411782</v>
      </c>
      <c r="BA28" s="100">
        <v>335616.43835616438</v>
      </c>
      <c r="BB28" s="100">
        <v>429391.61966156319</v>
      </c>
      <c r="BC28" s="101">
        <v>6.9920091324200909E-3</v>
      </c>
      <c r="BD28" s="101">
        <v>8.9456587429492338E-3</v>
      </c>
      <c r="BE28" s="96">
        <v>120.00000000000009</v>
      </c>
      <c r="BF28" s="96">
        <v>153.52941176470597</v>
      </c>
      <c r="BG28" s="95">
        <v>0</v>
      </c>
      <c r="BH28" s="95">
        <v>1.2794117647058822</v>
      </c>
      <c r="BI28" s="96" t="s">
        <v>326</v>
      </c>
      <c r="CA28" s="42" t="s">
        <v>113</v>
      </c>
      <c r="CB28" s="42" t="s">
        <v>260</v>
      </c>
      <c r="CC28" t="s">
        <v>307</v>
      </c>
      <c r="CD28" s="35"/>
      <c r="CE28" s="18" t="s">
        <v>113</v>
      </c>
      <c r="CF28" s="18" t="s">
        <v>260</v>
      </c>
      <c r="CG28" s="18" t="s">
        <v>4</v>
      </c>
      <c r="CH28" s="34"/>
      <c r="CI28" s="18" t="s">
        <v>113</v>
      </c>
      <c r="CJ28" s="18" t="s">
        <v>4</v>
      </c>
      <c r="CK28" s="34"/>
      <c r="CL28" s="34"/>
      <c r="CM28" s="34"/>
      <c r="CN28" s="34"/>
      <c r="CO28" s="34"/>
      <c r="CP28" s="34"/>
      <c r="CQ28" s="34"/>
    </row>
    <row r="29" spans="2:95" x14ac:dyDescent="0.25">
      <c r="B29" s="34">
        <v>27</v>
      </c>
      <c r="C29" s="34">
        <v>2024</v>
      </c>
      <c r="D29" s="34" t="s">
        <v>109</v>
      </c>
      <c r="E29" s="34">
        <v>34</v>
      </c>
      <c r="F29" s="34" t="s">
        <v>78</v>
      </c>
      <c r="G29" s="34" t="s">
        <v>152</v>
      </c>
      <c r="H29" s="34" t="s">
        <v>151</v>
      </c>
      <c r="I29" s="34" t="s">
        <v>83</v>
      </c>
      <c r="J29" s="34" t="s">
        <v>89</v>
      </c>
      <c r="K29" s="34" t="s">
        <v>325</v>
      </c>
      <c r="L29" s="34" t="s">
        <v>177</v>
      </c>
      <c r="M29" s="34" t="s">
        <v>474</v>
      </c>
      <c r="N29" s="116">
        <v>0.20833333333333334</v>
      </c>
      <c r="O29" s="116">
        <v>0.24305555555555555</v>
      </c>
      <c r="P29" s="116" t="s">
        <v>57</v>
      </c>
      <c r="Q29" s="116">
        <v>0.58680555555555558</v>
      </c>
      <c r="R29" s="116" t="s">
        <v>66</v>
      </c>
      <c r="S29" s="116">
        <v>0.625</v>
      </c>
      <c r="T29" s="34" t="s">
        <v>32</v>
      </c>
      <c r="U29" s="34" t="s">
        <v>47</v>
      </c>
      <c r="V29" s="34" t="s">
        <v>45</v>
      </c>
      <c r="W29" s="34" t="s">
        <v>326</v>
      </c>
      <c r="X29" s="34" t="s">
        <v>326</v>
      </c>
      <c r="Y29" s="34" t="s">
        <v>326</v>
      </c>
      <c r="Z29" s="34" t="s">
        <v>32</v>
      </c>
      <c r="AA29" s="34" t="s">
        <v>45</v>
      </c>
      <c r="AB29" s="95">
        <v>0</v>
      </c>
      <c r="AC29" s="34" t="s">
        <v>32</v>
      </c>
      <c r="AD29" s="34" t="s">
        <v>45</v>
      </c>
      <c r="AE29" s="95">
        <v>0</v>
      </c>
      <c r="AF29" s="96">
        <v>8.25</v>
      </c>
      <c r="AG29" s="97">
        <v>0</v>
      </c>
      <c r="AH29" s="96">
        <v>0</v>
      </c>
      <c r="AI29" s="97" t="s">
        <v>326</v>
      </c>
      <c r="AJ29" s="96">
        <v>52.499999999999972</v>
      </c>
      <c r="AK29" s="96">
        <v>67.169117647058783</v>
      </c>
      <c r="AL29" s="96" t="s">
        <v>95</v>
      </c>
      <c r="AM29" s="95">
        <v>2.5588235294117645</v>
      </c>
      <c r="AN29" s="95">
        <v>0</v>
      </c>
      <c r="AO29" s="98" t="s">
        <v>326</v>
      </c>
      <c r="AP29" s="98">
        <v>0</v>
      </c>
      <c r="AQ29" s="98" t="s">
        <v>326</v>
      </c>
      <c r="AR29" s="98">
        <v>12.260146000000006</v>
      </c>
      <c r="AS29" s="98">
        <v>15.68577502941177</v>
      </c>
      <c r="AT29" s="99" t="s">
        <v>101</v>
      </c>
      <c r="AU29" s="98">
        <v>0</v>
      </c>
      <c r="AV29" s="98">
        <v>0</v>
      </c>
      <c r="AW29" s="98">
        <v>0</v>
      </c>
      <c r="AX29" s="98">
        <v>0</v>
      </c>
      <c r="AY29" s="98">
        <v>17.864583333333325</v>
      </c>
      <c r="AZ29" s="98">
        <v>22.856158088235283</v>
      </c>
      <c r="BA29" s="100">
        <v>234931.50684931505</v>
      </c>
      <c r="BB29" s="100">
        <v>300574.1337630942</v>
      </c>
      <c r="BC29" s="101">
        <v>9.788812785388127E-3</v>
      </c>
      <c r="BD29" s="101">
        <v>1.2523922240128925E-2</v>
      </c>
      <c r="BE29" s="96">
        <v>104.99999999999994</v>
      </c>
      <c r="BF29" s="96">
        <v>134.33823529411757</v>
      </c>
      <c r="BG29" s="95">
        <v>0</v>
      </c>
      <c r="BH29" s="95">
        <v>1.2794117647058822</v>
      </c>
      <c r="BI29" s="96" t="s">
        <v>326</v>
      </c>
      <c r="CA29" t="s">
        <v>83</v>
      </c>
      <c r="CB29"/>
      <c r="CC29" s="44">
        <v>24.308823529411764</v>
      </c>
      <c r="CD29" s="34"/>
      <c r="CE29" s="17" t="s">
        <v>82</v>
      </c>
      <c r="CF29" s="17" t="s">
        <v>88</v>
      </c>
      <c r="CG29" s="17">
        <f>IFERROR(GETPIVOTDATA("Colaboradores",$CA$28,"Estrato",CE29,"Ingresos",CF29),0)</f>
        <v>0</v>
      </c>
      <c r="CH29" s="34"/>
      <c r="CI29" s="17" t="s">
        <v>82</v>
      </c>
      <c r="CJ29" s="17">
        <f t="shared" ref="CJ29:CJ34" si="5">SUMIFS($CG$29:$CG$64,$CE$29:$CE$64,CI29)</f>
        <v>0</v>
      </c>
      <c r="CK29" s="34"/>
      <c r="CL29" s="34"/>
      <c r="CM29" s="34"/>
      <c r="CN29" s="34"/>
      <c r="CO29" s="34"/>
      <c r="CP29" s="34"/>
      <c r="CQ29" s="34"/>
    </row>
    <row r="30" spans="2:95" x14ac:dyDescent="0.25">
      <c r="B30" s="34">
        <v>28</v>
      </c>
      <c r="C30" s="34">
        <v>2024</v>
      </c>
      <c r="D30" s="34" t="s">
        <v>109</v>
      </c>
      <c r="E30" s="34">
        <v>35</v>
      </c>
      <c r="F30" s="34" t="s">
        <v>78</v>
      </c>
      <c r="G30" s="34" t="s">
        <v>152</v>
      </c>
      <c r="H30" s="34" t="s">
        <v>151</v>
      </c>
      <c r="I30" s="34" t="s">
        <v>85</v>
      </c>
      <c r="J30" s="34" t="s">
        <v>90</v>
      </c>
      <c r="K30" s="34" t="s">
        <v>325</v>
      </c>
      <c r="L30" s="34" t="s">
        <v>171</v>
      </c>
      <c r="M30" s="34" t="s">
        <v>474</v>
      </c>
      <c r="N30" s="116">
        <v>0.27083333333333331</v>
      </c>
      <c r="O30" s="116">
        <v>0.29166666666666669</v>
      </c>
      <c r="P30" s="116" t="s">
        <v>59</v>
      </c>
      <c r="Q30" s="116">
        <v>0.6875</v>
      </c>
      <c r="R30" s="116" t="s">
        <v>68</v>
      </c>
      <c r="S30" s="116">
        <v>0.70833333333333337</v>
      </c>
      <c r="T30" s="34" t="s">
        <v>32</v>
      </c>
      <c r="U30" s="34" t="s">
        <v>47</v>
      </c>
      <c r="V30" s="34" t="s">
        <v>45</v>
      </c>
      <c r="W30" s="34" t="s">
        <v>326</v>
      </c>
      <c r="X30" s="34" t="s">
        <v>326</v>
      </c>
      <c r="Y30" s="34" t="s">
        <v>326</v>
      </c>
      <c r="Z30" s="34" t="s">
        <v>32</v>
      </c>
      <c r="AA30" s="34" t="s">
        <v>45</v>
      </c>
      <c r="AB30" s="95">
        <v>0</v>
      </c>
      <c r="AC30" s="34" t="s">
        <v>32</v>
      </c>
      <c r="AD30" s="34" t="s">
        <v>45</v>
      </c>
      <c r="AE30" s="95">
        <v>0</v>
      </c>
      <c r="AF30" s="96">
        <v>9.5</v>
      </c>
      <c r="AG30" s="97">
        <v>0</v>
      </c>
      <c r="AH30" s="96">
        <v>0</v>
      </c>
      <c r="AI30" s="97" t="s">
        <v>326</v>
      </c>
      <c r="AJ30" s="96">
        <v>30.000000000000053</v>
      </c>
      <c r="AK30" s="96">
        <v>38.382352941176535</v>
      </c>
      <c r="AL30" s="96" t="s">
        <v>95</v>
      </c>
      <c r="AM30" s="95">
        <v>2.5588235294117645</v>
      </c>
      <c r="AN30" s="95">
        <v>0</v>
      </c>
      <c r="AO30" s="98" t="s">
        <v>326</v>
      </c>
      <c r="AP30" s="98">
        <v>0</v>
      </c>
      <c r="AQ30" s="98" t="s">
        <v>326</v>
      </c>
      <c r="AR30" s="98">
        <v>7.5000000000000133</v>
      </c>
      <c r="AS30" s="98">
        <v>9.5955882352941337</v>
      </c>
      <c r="AT30" s="99" t="s">
        <v>100</v>
      </c>
      <c r="AU30" s="98">
        <v>0</v>
      </c>
      <c r="AV30" s="98">
        <v>0</v>
      </c>
      <c r="AW30" s="98">
        <v>0</v>
      </c>
      <c r="AX30" s="98">
        <v>0</v>
      </c>
      <c r="AY30" s="98">
        <v>10.208333333333352</v>
      </c>
      <c r="AZ30" s="98">
        <v>13.060661764705905</v>
      </c>
      <c r="BA30" s="100">
        <v>167808.21917808219</v>
      </c>
      <c r="BB30" s="100">
        <v>214695.8098307816</v>
      </c>
      <c r="BC30" s="101">
        <v>3.4960045662100455E-3</v>
      </c>
      <c r="BD30" s="101">
        <v>4.4728293714746169E-3</v>
      </c>
      <c r="BE30" s="96">
        <v>60.000000000000107</v>
      </c>
      <c r="BF30" s="96">
        <v>76.76470588235307</v>
      </c>
      <c r="BG30" s="95">
        <v>0</v>
      </c>
      <c r="BH30" s="95">
        <v>1.2794117647058822</v>
      </c>
      <c r="BI30" s="96" t="s">
        <v>326</v>
      </c>
      <c r="CA30"/>
      <c r="CB30" t="s">
        <v>89</v>
      </c>
      <c r="CC30" s="44">
        <v>14.073529411764705</v>
      </c>
      <c r="CD30" s="34"/>
      <c r="CE30" s="17" t="s">
        <v>82</v>
      </c>
      <c r="CF30" s="17" t="s">
        <v>89</v>
      </c>
      <c r="CG30" s="17">
        <f t="shared" ref="CG30:CG64" si="6">IFERROR(GETPIVOTDATA("Colaboradores",$CA$28,"Estrato",CE30,"Ingresos",CF30),0)</f>
        <v>0</v>
      </c>
      <c r="CH30" s="34"/>
      <c r="CI30" s="17" t="s">
        <v>83</v>
      </c>
      <c r="CJ30" s="17">
        <f t="shared" si="5"/>
        <v>24.308823529411764</v>
      </c>
      <c r="CK30" s="34"/>
      <c r="CL30" s="34"/>
      <c r="CM30" s="34"/>
      <c r="CN30" s="34"/>
      <c r="CO30" s="34"/>
      <c r="CP30" s="34"/>
      <c r="CQ30" s="34"/>
    </row>
    <row r="31" spans="2:95" x14ac:dyDescent="0.25">
      <c r="B31" s="34">
        <v>29</v>
      </c>
      <c r="C31" s="34">
        <v>2024</v>
      </c>
      <c r="D31" s="34" t="s">
        <v>110</v>
      </c>
      <c r="E31" s="34">
        <v>48</v>
      </c>
      <c r="F31" s="34" t="s">
        <v>79</v>
      </c>
      <c r="G31" s="34" t="s">
        <v>152</v>
      </c>
      <c r="H31" s="34" t="s">
        <v>151</v>
      </c>
      <c r="I31" s="34" t="s">
        <v>85</v>
      </c>
      <c r="J31" s="34" t="s">
        <v>91</v>
      </c>
      <c r="K31" s="34" t="s">
        <v>325</v>
      </c>
      <c r="L31" s="34" t="s">
        <v>171</v>
      </c>
      <c r="M31" s="34" t="s">
        <v>473</v>
      </c>
      <c r="N31" s="116">
        <v>0.28472222222222221</v>
      </c>
      <c r="O31" s="116">
        <v>0.3125</v>
      </c>
      <c r="P31" s="116" t="s">
        <v>59</v>
      </c>
      <c r="Q31" s="116">
        <v>0.70833333333333337</v>
      </c>
      <c r="R31" s="116" t="s">
        <v>69</v>
      </c>
      <c r="S31" s="116">
        <v>0.74305555555555558</v>
      </c>
      <c r="T31" s="34" t="s">
        <v>27</v>
      </c>
      <c r="U31" s="34" t="s">
        <v>326</v>
      </c>
      <c r="V31" s="34" t="s">
        <v>42</v>
      </c>
      <c r="W31" s="34" t="s">
        <v>326</v>
      </c>
      <c r="X31" s="34" t="s">
        <v>326</v>
      </c>
      <c r="Y31" s="34" t="s">
        <v>326</v>
      </c>
      <c r="Z31" s="34" t="s">
        <v>27</v>
      </c>
      <c r="AA31" s="34" t="s">
        <v>42</v>
      </c>
      <c r="AB31" s="95">
        <v>0</v>
      </c>
      <c r="AC31" s="34" t="s">
        <v>27</v>
      </c>
      <c r="AD31" s="34" t="s">
        <v>42</v>
      </c>
      <c r="AE31" s="95">
        <v>0</v>
      </c>
      <c r="AF31" s="96">
        <v>9.5</v>
      </c>
      <c r="AG31" s="97">
        <v>0</v>
      </c>
      <c r="AH31" s="96">
        <v>0</v>
      </c>
      <c r="AI31" s="97" t="s">
        <v>326</v>
      </c>
      <c r="AJ31" s="96">
        <v>45</v>
      </c>
      <c r="AK31" s="96">
        <v>57.573529411764703</v>
      </c>
      <c r="AL31" s="96" t="s">
        <v>95</v>
      </c>
      <c r="AM31" s="95">
        <v>2.5588235294117645</v>
      </c>
      <c r="AN31" s="95">
        <v>0</v>
      </c>
      <c r="AO31" s="98" t="s">
        <v>326</v>
      </c>
      <c r="AP31" s="98">
        <v>0</v>
      </c>
      <c r="AQ31" s="98" t="s">
        <v>326</v>
      </c>
      <c r="AR31" s="98">
        <v>5.5308449999999993</v>
      </c>
      <c r="AS31" s="98">
        <v>7.0762281617647043</v>
      </c>
      <c r="AT31" s="99" t="s">
        <v>100</v>
      </c>
      <c r="AU31" s="98">
        <v>53.149656992173902</v>
      </c>
      <c r="AV31" s="98">
        <v>68.000296445869552</v>
      </c>
      <c r="AW31" s="98">
        <v>6.5461692028985503</v>
      </c>
      <c r="AX31" s="98">
        <v>8.3752458919437327</v>
      </c>
      <c r="AY31" s="98">
        <v>15.3125</v>
      </c>
      <c r="AZ31" s="98">
        <v>19.590992647058822</v>
      </c>
      <c r="BA31" s="100">
        <v>578200</v>
      </c>
      <c r="BB31" s="100">
        <v>739755.88235294109</v>
      </c>
      <c r="BC31" s="101">
        <v>7.4128205128205131E-3</v>
      </c>
      <c r="BD31" s="101">
        <v>9.4840497737556564E-3</v>
      </c>
      <c r="BE31" s="96">
        <v>0</v>
      </c>
      <c r="BF31" s="96">
        <v>0</v>
      </c>
      <c r="BG31" s="95">
        <v>1.2794117647058822</v>
      </c>
      <c r="BH31" s="95">
        <v>1.2794117647058822</v>
      </c>
      <c r="BI31" s="96" t="s">
        <v>326</v>
      </c>
      <c r="CA31"/>
      <c r="CB31" t="s">
        <v>90</v>
      </c>
      <c r="CC31" s="44">
        <v>7.6764705882352935</v>
      </c>
      <c r="CD31" s="34"/>
      <c r="CE31" s="17" t="s">
        <v>82</v>
      </c>
      <c r="CF31" s="17" t="s">
        <v>90</v>
      </c>
      <c r="CG31" s="17">
        <f t="shared" si="6"/>
        <v>0</v>
      </c>
      <c r="CH31" s="34"/>
      <c r="CI31" s="17" t="s">
        <v>84</v>
      </c>
      <c r="CJ31" s="17">
        <f t="shared" si="5"/>
        <v>84.441176470588289</v>
      </c>
      <c r="CK31" s="34"/>
      <c r="CL31" s="34"/>
      <c r="CM31" s="34"/>
      <c r="CN31" s="34"/>
      <c r="CO31" s="34"/>
      <c r="CP31" s="34"/>
      <c r="CQ31" s="34"/>
    </row>
    <row r="32" spans="2:95" x14ac:dyDescent="0.25">
      <c r="B32" s="34">
        <v>30</v>
      </c>
      <c r="C32" s="34">
        <v>2024</v>
      </c>
      <c r="D32" s="34" t="s">
        <v>109</v>
      </c>
      <c r="E32" s="34">
        <v>34</v>
      </c>
      <c r="F32" s="34" t="s">
        <v>78</v>
      </c>
      <c r="G32" s="34" t="s">
        <v>152</v>
      </c>
      <c r="H32" s="34" t="s">
        <v>151</v>
      </c>
      <c r="I32" s="34" t="s">
        <v>84</v>
      </c>
      <c r="J32" s="34" t="s">
        <v>90</v>
      </c>
      <c r="K32" s="34" t="s">
        <v>325</v>
      </c>
      <c r="L32" s="34" t="s">
        <v>181</v>
      </c>
      <c r="M32" s="34" t="s">
        <v>253</v>
      </c>
      <c r="N32" s="116">
        <v>0.20833333333333334</v>
      </c>
      <c r="O32" s="116">
        <v>0.25</v>
      </c>
      <c r="P32" s="116" t="s">
        <v>58</v>
      </c>
      <c r="Q32" s="116">
        <v>0.58333333333333337</v>
      </c>
      <c r="R32" s="116" t="s">
        <v>66</v>
      </c>
      <c r="S32" s="116">
        <v>0.625</v>
      </c>
      <c r="T32" s="34" t="s">
        <v>27</v>
      </c>
      <c r="U32" s="34" t="s">
        <v>326</v>
      </c>
      <c r="V32" s="34" t="s">
        <v>42</v>
      </c>
      <c r="W32" s="34" t="s">
        <v>149</v>
      </c>
      <c r="X32" s="34" t="s">
        <v>149</v>
      </c>
      <c r="Y32" s="34" t="s">
        <v>326</v>
      </c>
      <c r="Z32" s="34" t="s">
        <v>32</v>
      </c>
      <c r="AA32" s="34" t="s">
        <v>45</v>
      </c>
      <c r="AB32" s="95">
        <v>1.2794117647058822</v>
      </c>
      <c r="AC32" s="34" t="s">
        <v>32</v>
      </c>
      <c r="AD32" s="34" t="s">
        <v>45</v>
      </c>
      <c r="AE32" s="95">
        <v>1.2794117647058822</v>
      </c>
      <c r="AF32" s="96">
        <v>8</v>
      </c>
      <c r="AG32" s="97">
        <v>7.5</v>
      </c>
      <c r="AH32" s="96">
        <v>9.595588235294116</v>
      </c>
      <c r="AI32" s="97" t="s">
        <v>148</v>
      </c>
      <c r="AJ32" s="96">
        <v>59.999999999999964</v>
      </c>
      <c r="AK32" s="96">
        <v>76.764705882352885</v>
      </c>
      <c r="AL32" s="96" t="s">
        <v>95</v>
      </c>
      <c r="AM32" s="95">
        <v>2.5588235294117645</v>
      </c>
      <c r="AN32" s="95">
        <v>2.5588235294117645</v>
      </c>
      <c r="AO32" s="98">
        <v>0.42499999999999999</v>
      </c>
      <c r="AP32" s="98">
        <v>0.54374999999999996</v>
      </c>
      <c r="AQ32" s="98" t="s">
        <v>105</v>
      </c>
      <c r="AR32" s="98">
        <v>7.2898899999999998</v>
      </c>
      <c r="AS32" s="98">
        <v>9.3267710294117645</v>
      </c>
      <c r="AT32" s="99" t="s">
        <v>100</v>
      </c>
      <c r="AU32" s="98">
        <v>131.93880818898549</v>
      </c>
      <c r="AV32" s="98">
        <v>168.80406341826082</v>
      </c>
      <c r="AW32" s="98">
        <v>16.250222705314009</v>
      </c>
      <c r="AX32" s="98">
        <v>20.790726108269393</v>
      </c>
      <c r="AY32" s="98">
        <v>20.416666666666654</v>
      </c>
      <c r="AZ32" s="98">
        <v>26.121323529411747</v>
      </c>
      <c r="BA32" s="100">
        <v>1156400</v>
      </c>
      <c r="BB32" s="100">
        <v>1479511.7647058822</v>
      </c>
      <c r="BC32" s="101">
        <v>2.4091666666666667E-2</v>
      </c>
      <c r="BD32" s="101">
        <v>3.082316176470588E-2</v>
      </c>
      <c r="BE32" s="96">
        <v>15</v>
      </c>
      <c r="BF32" s="96">
        <v>19.191176470588232</v>
      </c>
      <c r="BG32" s="95">
        <v>1.2794117647058822</v>
      </c>
      <c r="BH32" s="95">
        <v>1.2794117647058822</v>
      </c>
      <c r="BI32" s="96" t="s">
        <v>326</v>
      </c>
      <c r="CA32"/>
      <c r="CB32" t="s">
        <v>91</v>
      </c>
      <c r="CC32" s="44">
        <v>2.5588235294117645</v>
      </c>
      <c r="CD32" s="34"/>
      <c r="CE32" s="17" t="s">
        <v>82</v>
      </c>
      <c r="CF32" s="17" t="s">
        <v>91</v>
      </c>
      <c r="CG32" s="17">
        <f t="shared" si="6"/>
        <v>0</v>
      </c>
      <c r="CH32" s="34"/>
      <c r="CI32" s="17" t="s">
        <v>85</v>
      </c>
      <c r="CJ32" s="17">
        <f t="shared" si="5"/>
        <v>57.573529411764731</v>
      </c>
      <c r="CK32" s="34"/>
      <c r="CL32" s="34"/>
      <c r="CM32" s="34"/>
      <c r="CN32" s="34"/>
      <c r="CO32" s="34"/>
      <c r="CP32" s="34"/>
      <c r="CQ32" s="34"/>
    </row>
    <row r="33" spans="2:95" x14ac:dyDescent="0.25">
      <c r="B33" s="34">
        <v>31</v>
      </c>
      <c r="C33" s="34">
        <v>2024</v>
      </c>
      <c r="D33" s="34" t="s">
        <v>110</v>
      </c>
      <c r="E33" s="34">
        <v>55</v>
      </c>
      <c r="F33" s="34" t="s">
        <v>80</v>
      </c>
      <c r="G33" s="34" t="s">
        <v>152</v>
      </c>
      <c r="H33" s="34" t="s">
        <v>151</v>
      </c>
      <c r="I33" s="34" t="s">
        <v>85</v>
      </c>
      <c r="J33" s="34" t="s">
        <v>91</v>
      </c>
      <c r="K33" s="34" t="s">
        <v>325</v>
      </c>
      <c r="L33" s="34" t="s">
        <v>171</v>
      </c>
      <c r="M33" s="34" t="s">
        <v>473</v>
      </c>
      <c r="N33" s="116">
        <v>0.2673611111111111</v>
      </c>
      <c r="O33" s="116">
        <v>0.29166666666666669</v>
      </c>
      <c r="P33" s="116" t="s">
        <v>59</v>
      </c>
      <c r="Q33" s="116">
        <v>0.6875</v>
      </c>
      <c r="R33" s="116" t="s">
        <v>68</v>
      </c>
      <c r="S33" s="116">
        <v>0.71875</v>
      </c>
      <c r="T33" s="34" t="s">
        <v>149</v>
      </c>
      <c r="U33" s="34" t="s">
        <v>326</v>
      </c>
      <c r="V33" s="34" t="s">
        <v>149</v>
      </c>
      <c r="W33" s="34" t="s">
        <v>326</v>
      </c>
      <c r="X33" s="34" t="s">
        <v>326</v>
      </c>
      <c r="Y33" s="34" t="s">
        <v>326</v>
      </c>
      <c r="Z33" s="34" t="s">
        <v>149</v>
      </c>
      <c r="AA33" s="34" t="s">
        <v>149</v>
      </c>
      <c r="AB33" s="95">
        <v>0</v>
      </c>
      <c r="AC33" s="34" t="s">
        <v>149</v>
      </c>
      <c r="AD33" s="34" t="s">
        <v>149</v>
      </c>
      <c r="AE33" s="95">
        <v>0</v>
      </c>
      <c r="AF33" s="96">
        <v>9.5</v>
      </c>
      <c r="AG33" s="97">
        <v>0</v>
      </c>
      <c r="AH33" s="96">
        <v>0</v>
      </c>
      <c r="AI33" s="97" t="s">
        <v>326</v>
      </c>
      <c r="AJ33" s="96">
        <v>40.000000000000014</v>
      </c>
      <c r="AK33" s="96">
        <v>51.176470588235311</v>
      </c>
      <c r="AL33" s="96" t="s">
        <v>95</v>
      </c>
      <c r="AM33" s="95">
        <v>2.5588235294117645</v>
      </c>
      <c r="AN33" s="95">
        <v>0</v>
      </c>
      <c r="AO33" s="98" t="s">
        <v>326</v>
      </c>
      <c r="AP33" s="98">
        <v>0</v>
      </c>
      <c r="AQ33" s="98" t="s">
        <v>326</v>
      </c>
      <c r="AR33" s="98">
        <v>2.2666666666666675</v>
      </c>
      <c r="AS33" s="98">
        <v>2.9000000000000008</v>
      </c>
      <c r="AT33" s="99" t="s">
        <v>98</v>
      </c>
      <c r="AU33" s="98">
        <v>0</v>
      </c>
      <c r="AV33" s="98">
        <v>0</v>
      </c>
      <c r="AW33" s="98">
        <v>0</v>
      </c>
      <c r="AX33" s="98">
        <v>0</v>
      </c>
      <c r="AY33" s="98">
        <v>13.611111111111114</v>
      </c>
      <c r="AZ33" s="98">
        <v>17.414215686274513</v>
      </c>
      <c r="BA33" s="100">
        <v>0</v>
      </c>
      <c r="BB33" s="100">
        <v>0</v>
      </c>
      <c r="BC33" s="101">
        <v>0</v>
      </c>
      <c r="BD33" s="101">
        <v>0</v>
      </c>
      <c r="BE33" s="96">
        <v>80.000000000000028</v>
      </c>
      <c r="BF33" s="96">
        <v>102.35294117647062</v>
      </c>
      <c r="BG33" s="95">
        <v>0</v>
      </c>
      <c r="BH33" s="95">
        <v>1.2794117647058822</v>
      </c>
      <c r="BI33" s="96" t="s">
        <v>326</v>
      </c>
      <c r="CA33" t="s">
        <v>84</v>
      </c>
      <c r="CB33"/>
      <c r="CC33" s="44">
        <v>84.441176470588289</v>
      </c>
      <c r="CD33" s="34"/>
      <c r="CE33" s="17" t="s">
        <v>82</v>
      </c>
      <c r="CF33" s="17" t="s">
        <v>92</v>
      </c>
      <c r="CG33" s="17">
        <f t="shared" si="6"/>
        <v>0</v>
      </c>
      <c r="CH33" s="34"/>
      <c r="CI33" s="17" t="s">
        <v>86</v>
      </c>
      <c r="CJ33" s="17">
        <f t="shared" si="5"/>
        <v>7.6764705882352935</v>
      </c>
      <c r="CK33" s="34"/>
      <c r="CL33" s="34"/>
      <c r="CM33" s="34"/>
      <c r="CN33" s="34"/>
      <c r="CO33" s="34"/>
      <c r="CP33" s="34"/>
      <c r="CQ33" s="34"/>
    </row>
    <row r="34" spans="2:95" x14ac:dyDescent="0.25">
      <c r="B34" s="34">
        <v>32</v>
      </c>
      <c r="C34" s="34">
        <v>2024</v>
      </c>
      <c r="D34" s="34" t="s">
        <v>109</v>
      </c>
      <c r="E34" s="34">
        <v>42</v>
      </c>
      <c r="F34" s="34" t="s">
        <v>79</v>
      </c>
      <c r="G34" s="34" t="s">
        <v>152</v>
      </c>
      <c r="H34" s="34" t="s">
        <v>151</v>
      </c>
      <c r="I34" s="34" t="s">
        <v>84</v>
      </c>
      <c r="J34" s="34" t="s">
        <v>90</v>
      </c>
      <c r="K34" s="34" t="s">
        <v>325</v>
      </c>
      <c r="L34" s="34" t="s">
        <v>168</v>
      </c>
      <c r="M34" s="34" t="s">
        <v>473</v>
      </c>
      <c r="N34" s="116">
        <v>0.25</v>
      </c>
      <c r="O34" s="116">
        <v>0.2638888888888889</v>
      </c>
      <c r="P34" s="116" t="s">
        <v>58</v>
      </c>
      <c r="Q34" s="116">
        <v>0.66666666666666663</v>
      </c>
      <c r="R34" s="116" t="s">
        <v>68</v>
      </c>
      <c r="S34" s="116">
        <v>0.6875</v>
      </c>
      <c r="T34" s="34" t="s">
        <v>28</v>
      </c>
      <c r="U34" s="34" t="s">
        <v>48</v>
      </c>
      <c r="V34" s="34" t="s">
        <v>43</v>
      </c>
      <c r="W34" s="34" t="s">
        <v>326</v>
      </c>
      <c r="X34" s="34" t="s">
        <v>326</v>
      </c>
      <c r="Y34" s="34" t="s">
        <v>326</v>
      </c>
      <c r="Z34" s="34" t="s">
        <v>27</v>
      </c>
      <c r="AA34" s="34" t="s">
        <v>42</v>
      </c>
      <c r="AB34" s="95">
        <v>1.2794117647058822</v>
      </c>
      <c r="AC34" s="34" t="s">
        <v>28</v>
      </c>
      <c r="AD34" s="34" t="s">
        <v>43</v>
      </c>
      <c r="AE34" s="95">
        <v>0</v>
      </c>
      <c r="AF34" s="96">
        <v>9.6666666666666661</v>
      </c>
      <c r="AG34" s="97">
        <v>0</v>
      </c>
      <c r="AH34" s="96">
        <v>0</v>
      </c>
      <c r="AI34" s="97" t="s">
        <v>326</v>
      </c>
      <c r="AJ34" s="96">
        <v>25.000000000000028</v>
      </c>
      <c r="AK34" s="96">
        <v>31.985294117647094</v>
      </c>
      <c r="AL34" s="96" t="s">
        <v>94</v>
      </c>
      <c r="AM34" s="95">
        <v>2.5588235294117645</v>
      </c>
      <c r="AN34" s="95">
        <v>0</v>
      </c>
      <c r="AO34" s="98" t="s">
        <v>326</v>
      </c>
      <c r="AP34" s="98">
        <v>0</v>
      </c>
      <c r="AQ34" s="98" t="s">
        <v>326</v>
      </c>
      <c r="AR34" s="98">
        <v>10.112500000000011</v>
      </c>
      <c r="AS34" s="98">
        <v>12.938051470588249</v>
      </c>
      <c r="AT34" s="99" t="s">
        <v>101</v>
      </c>
      <c r="AU34" s="98">
        <v>387.16551551282095</v>
      </c>
      <c r="AV34" s="98">
        <v>495.34411543552085</v>
      </c>
      <c r="AW34" s="98">
        <v>50.821794871794928</v>
      </c>
      <c r="AX34" s="98">
        <v>65.022002262443507</v>
      </c>
      <c r="AY34" s="98">
        <v>8.5069444444444535</v>
      </c>
      <c r="AZ34" s="98">
        <v>10.88388480392158</v>
      </c>
      <c r="BA34" s="100">
        <v>189063.92694063927</v>
      </c>
      <c r="BB34" s="100">
        <v>241890.61240934729</v>
      </c>
      <c r="BC34" s="101">
        <v>3.9388318112633181E-3</v>
      </c>
      <c r="BD34" s="101">
        <v>5.0393877585280687E-3</v>
      </c>
      <c r="BE34" s="96">
        <v>0</v>
      </c>
      <c r="BF34" s="96">
        <v>0</v>
      </c>
      <c r="BG34" s="95">
        <v>1.2794117647058822</v>
      </c>
      <c r="BH34" s="95">
        <v>1.2794117647058822</v>
      </c>
      <c r="BI34" s="96" t="s">
        <v>326</v>
      </c>
      <c r="CA34"/>
      <c r="CB34" t="s">
        <v>89</v>
      </c>
      <c r="CC34" s="44">
        <v>26.867647058823543</v>
      </c>
      <c r="CD34" s="34"/>
      <c r="CE34" s="17" t="s">
        <v>82</v>
      </c>
      <c r="CF34" s="17" t="s">
        <v>93</v>
      </c>
      <c r="CG34" s="17">
        <f t="shared" si="6"/>
        <v>0</v>
      </c>
      <c r="CH34" s="34"/>
      <c r="CI34" s="17" t="s">
        <v>87</v>
      </c>
      <c r="CJ34" s="17">
        <f t="shared" si="5"/>
        <v>0</v>
      </c>
      <c r="CK34" s="34"/>
      <c r="CL34" s="34"/>
      <c r="CM34" s="34"/>
      <c r="CN34" s="34"/>
      <c r="CO34" s="34"/>
      <c r="CP34" s="34"/>
      <c r="CQ34" s="34"/>
    </row>
    <row r="35" spans="2:95" x14ac:dyDescent="0.25">
      <c r="B35" s="34">
        <v>33</v>
      </c>
      <c r="C35" s="34">
        <v>2024</v>
      </c>
      <c r="D35" s="34" t="s">
        <v>110</v>
      </c>
      <c r="E35" s="34">
        <v>49</v>
      </c>
      <c r="F35" s="34" t="s">
        <v>79</v>
      </c>
      <c r="G35" s="34" t="s">
        <v>152</v>
      </c>
      <c r="H35" s="34" t="s">
        <v>151</v>
      </c>
      <c r="I35" s="34" t="s">
        <v>84</v>
      </c>
      <c r="J35" s="34" t="s">
        <v>90</v>
      </c>
      <c r="K35" s="34" t="s">
        <v>325</v>
      </c>
      <c r="L35" s="34" t="s">
        <v>168</v>
      </c>
      <c r="M35" s="34" t="s">
        <v>473</v>
      </c>
      <c r="N35" s="116">
        <v>0.27777777777777779</v>
      </c>
      <c r="O35" s="116">
        <v>0.29166666666666669</v>
      </c>
      <c r="P35" s="116" t="s">
        <v>59</v>
      </c>
      <c r="Q35" s="116">
        <v>0.6875</v>
      </c>
      <c r="R35" s="116" t="s">
        <v>68</v>
      </c>
      <c r="S35" s="116">
        <v>0.70138888888888884</v>
      </c>
      <c r="T35" s="34" t="s">
        <v>32</v>
      </c>
      <c r="U35" s="34" t="s">
        <v>47</v>
      </c>
      <c r="V35" s="34" t="s">
        <v>45</v>
      </c>
      <c r="W35" s="34" t="s">
        <v>326</v>
      </c>
      <c r="X35" s="34" t="s">
        <v>326</v>
      </c>
      <c r="Y35" s="34" t="s">
        <v>326</v>
      </c>
      <c r="Z35" s="34" t="s">
        <v>32</v>
      </c>
      <c r="AA35" s="34" t="s">
        <v>45</v>
      </c>
      <c r="AB35" s="95">
        <v>0</v>
      </c>
      <c r="AC35" s="34" t="s">
        <v>32</v>
      </c>
      <c r="AD35" s="34" t="s">
        <v>45</v>
      </c>
      <c r="AE35" s="95">
        <v>0</v>
      </c>
      <c r="AF35" s="96">
        <v>9.5</v>
      </c>
      <c r="AG35" s="97">
        <v>0</v>
      </c>
      <c r="AH35" s="96">
        <v>0</v>
      </c>
      <c r="AI35" s="97" t="s">
        <v>326</v>
      </c>
      <c r="AJ35" s="96">
        <v>19.999999999999968</v>
      </c>
      <c r="AK35" s="96">
        <v>25.588235294117602</v>
      </c>
      <c r="AL35" s="96" t="s">
        <v>94</v>
      </c>
      <c r="AM35" s="95">
        <v>2.5588235294117645</v>
      </c>
      <c r="AN35" s="95">
        <v>0</v>
      </c>
      <c r="AO35" s="98" t="s">
        <v>326</v>
      </c>
      <c r="AP35" s="98">
        <v>0</v>
      </c>
      <c r="AQ35" s="98" t="s">
        <v>326</v>
      </c>
      <c r="AR35" s="98">
        <v>4.999999999999992</v>
      </c>
      <c r="AS35" s="98">
        <v>6.3970588235294006</v>
      </c>
      <c r="AT35" s="99" t="s">
        <v>99</v>
      </c>
      <c r="AU35" s="98">
        <v>0</v>
      </c>
      <c r="AV35" s="98">
        <v>0</v>
      </c>
      <c r="AW35" s="98">
        <v>0</v>
      </c>
      <c r="AX35" s="98">
        <v>0</v>
      </c>
      <c r="AY35" s="98">
        <v>6.8055555555555456</v>
      </c>
      <c r="AZ35" s="98">
        <v>8.7071078431372406</v>
      </c>
      <c r="BA35" s="100">
        <v>20136.986301369863</v>
      </c>
      <c r="BB35" s="100">
        <v>25763.497179693793</v>
      </c>
      <c r="BC35" s="101">
        <v>4.1952054794520548E-4</v>
      </c>
      <c r="BD35" s="101">
        <v>5.3673952457695398E-4</v>
      </c>
      <c r="BE35" s="96">
        <v>39.999999999999936</v>
      </c>
      <c r="BF35" s="96">
        <v>51.176470588235205</v>
      </c>
      <c r="BG35" s="95">
        <v>0</v>
      </c>
      <c r="BH35" s="95">
        <v>1.2794117647058822</v>
      </c>
      <c r="BI35" s="96" t="s">
        <v>326</v>
      </c>
      <c r="CA35"/>
      <c r="CB35" t="s">
        <v>90</v>
      </c>
      <c r="CC35" s="44">
        <v>44.77941176470592</v>
      </c>
      <c r="CD35" s="34"/>
      <c r="CE35" s="17" t="s">
        <v>83</v>
      </c>
      <c r="CF35" s="17" t="s">
        <v>88</v>
      </c>
      <c r="CG35" s="17">
        <f t="shared" si="6"/>
        <v>0</v>
      </c>
      <c r="CH35" s="34"/>
      <c r="CI35" s="34"/>
      <c r="CJ35" s="34"/>
      <c r="CK35" s="34"/>
      <c r="CL35" s="34"/>
      <c r="CM35" s="34"/>
      <c r="CN35" s="34"/>
      <c r="CO35" s="34"/>
      <c r="CP35" s="34"/>
      <c r="CQ35" s="34"/>
    </row>
    <row r="36" spans="2:95" x14ac:dyDescent="0.25">
      <c r="B36" s="34">
        <v>34</v>
      </c>
      <c r="C36" s="34">
        <v>2024</v>
      </c>
      <c r="D36" s="34" t="s">
        <v>110</v>
      </c>
      <c r="E36" s="34">
        <v>40</v>
      </c>
      <c r="F36" s="34" t="s">
        <v>79</v>
      </c>
      <c r="G36" s="34" t="s">
        <v>152</v>
      </c>
      <c r="H36" s="34" t="s">
        <v>151</v>
      </c>
      <c r="I36" s="34" t="s">
        <v>84</v>
      </c>
      <c r="J36" s="34" t="s">
        <v>89</v>
      </c>
      <c r="K36" s="34" t="s">
        <v>325</v>
      </c>
      <c r="L36" s="34" t="s">
        <v>178</v>
      </c>
      <c r="M36" s="34" t="s">
        <v>473</v>
      </c>
      <c r="N36" s="116">
        <v>0.22916666666666666</v>
      </c>
      <c r="O36" s="116">
        <v>0.27777777777777779</v>
      </c>
      <c r="P36" s="116" t="s">
        <v>58</v>
      </c>
      <c r="Q36" s="116">
        <v>0.6875</v>
      </c>
      <c r="R36" s="116" t="s">
        <v>68</v>
      </c>
      <c r="S36" s="116">
        <v>0.74305555555555558</v>
      </c>
      <c r="T36" s="34" t="s">
        <v>40</v>
      </c>
      <c r="U36" s="34" t="s">
        <v>326</v>
      </c>
      <c r="V36" s="34" t="s">
        <v>42</v>
      </c>
      <c r="W36" s="34" t="s">
        <v>326</v>
      </c>
      <c r="X36" s="34" t="s">
        <v>326</v>
      </c>
      <c r="Y36" s="34" t="s">
        <v>326</v>
      </c>
      <c r="Z36" s="34" t="s">
        <v>40</v>
      </c>
      <c r="AA36" s="34" t="s">
        <v>42</v>
      </c>
      <c r="AB36" s="95">
        <v>0</v>
      </c>
      <c r="AC36" s="34" t="s">
        <v>40</v>
      </c>
      <c r="AD36" s="34" t="s">
        <v>42</v>
      </c>
      <c r="AE36" s="95">
        <v>0</v>
      </c>
      <c r="AF36" s="96">
        <v>9.8333333333333321</v>
      </c>
      <c r="AG36" s="97">
        <v>0</v>
      </c>
      <c r="AH36" s="96">
        <v>0</v>
      </c>
      <c r="AI36" s="97" t="s">
        <v>326</v>
      </c>
      <c r="AJ36" s="96">
        <v>75.000000000000028</v>
      </c>
      <c r="AK36" s="96">
        <v>95.955882352941202</v>
      </c>
      <c r="AL36" s="96" t="s">
        <v>96</v>
      </c>
      <c r="AM36" s="95">
        <v>2.5588235294117645</v>
      </c>
      <c r="AN36" s="95">
        <v>0</v>
      </c>
      <c r="AO36" s="98" t="s">
        <v>326</v>
      </c>
      <c r="AP36" s="98">
        <v>0</v>
      </c>
      <c r="AQ36" s="98" t="s">
        <v>326</v>
      </c>
      <c r="AR36" s="98">
        <v>21.250000000000007</v>
      </c>
      <c r="AS36" s="98">
        <v>27.187500000000007</v>
      </c>
      <c r="AT36" s="99" t="s">
        <v>102</v>
      </c>
      <c r="AU36" s="98">
        <v>180.64352564102569</v>
      </c>
      <c r="AV36" s="98">
        <v>231.11745192307697</v>
      </c>
      <c r="AW36" s="98">
        <v>22.248931623931636</v>
      </c>
      <c r="AX36" s="98">
        <v>28.465544871794886</v>
      </c>
      <c r="AY36" s="98">
        <v>25.520833333333343</v>
      </c>
      <c r="AZ36" s="98">
        <v>32.651654411764717</v>
      </c>
      <c r="BA36" s="100">
        <v>588000</v>
      </c>
      <c r="BB36" s="100">
        <v>752294.1176470588</v>
      </c>
      <c r="BC36" s="101">
        <v>2.4500000000000001E-2</v>
      </c>
      <c r="BD36" s="101">
        <v>3.1345588235294118E-2</v>
      </c>
      <c r="BE36" s="96">
        <v>0</v>
      </c>
      <c r="BF36" s="96">
        <v>0</v>
      </c>
      <c r="BG36" s="95">
        <v>1.2794117647058822</v>
      </c>
      <c r="BH36" s="95">
        <v>1.2794117647058822</v>
      </c>
      <c r="BI36" s="96" t="s">
        <v>326</v>
      </c>
      <c r="CA36"/>
      <c r="CB36" t="s">
        <v>91</v>
      </c>
      <c r="CC36" s="44">
        <v>12.794117647058822</v>
      </c>
      <c r="CD36" s="34"/>
      <c r="CE36" s="17" t="s">
        <v>83</v>
      </c>
      <c r="CF36" s="17" t="s">
        <v>89</v>
      </c>
      <c r="CG36" s="17">
        <f t="shared" si="6"/>
        <v>14.073529411764705</v>
      </c>
      <c r="CH36" s="34"/>
      <c r="CI36" s="18" t="s">
        <v>259</v>
      </c>
      <c r="CJ36" s="18" t="s">
        <v>4</v>
      </c>
      <c r="CK36" s="34"/>
      <c r="CL36" s="34"/>
      <c r="CM36" s="34"/>
      <c r="CN36" s="34"/>
      <c r="CO36" s="34"/>
      <c r="CP36" s="34"/>
      <c r="CQ36" s="34"/>
    </row>
    <row r="37" spans="2:95" x14ac:dyDescent="0.25">
      <c r="B37" s="34">
        <v>35</v>
      </c>
      <c r="C37" s="34">
        <v>2024</v>
      </c>
      <c r="D37" s="34" t="s">
        <v>110</v>
      </c>
      <c r="E37" s="34">
        <v>53</v>
      </c>
      <c r="F37" s="34" t="s">
        <v>80</v>
      </c>
      <c r="G37" s="34" t="s">
        <v>152</v>
      </c>
      <c r="H37" s="34" t="s">
        <v>151</v>
      </c>
      <c r="I37" s="34" t="s">
        <v>85</v>
      </c>
      <c r="J37" s="34" t="s">
        <v>91</v>
      </c>
      <c r="K37" s="34" t="s">
        <v>325</v>
      </c>
      <c r="L37" s="34" t="s">
        <v>168</v>
      </c>
      <c r="M37" s="34" t="s">
        <v>473</v>
      </c>
      <c r="N37" s="116">
        <v>0.3125</v>
      </c>
      <c r="O37" s="116">
        <v>0.32291666666666669</v>
      </c>
      <c r="P37" s="116" t="s">
        <v>59</v>
      </c>
      <c r="Q37" s="116">
        <v>0.75</v>
      </c>
      <c r="R37" s="116" t="s">
        <v>70</v>
      </c>
      <c r="S37" s="116">
        <v>0.76388888888888884</v>
      </c>
      <c r="T37" s="34" t="s">
        <v>149</v>
      </c>
      <c r="U37" s="34" t="s">
        <v>326</v>
      </c>
      <c r="V37" s="34" t="s">
        <v>149</v>
      </c>
      <c r="W37" s="34" t="s">
        <v>326</v>
      </c>
      <c r="X37" s="34" t="s">
        <v>326</v>
      </c>
      <c r="Y37" s="34" t="s">
        <v>326</v>
      </c>
      <c r="Z37" s="34" t="s">
        <v>149</v>
      </c>
      <c r="AA37" s="34" t="s">
        <v>149</v>
      </c>
      <c r="AB37" s="95">
        <v>0</v>
      </c>
      <c r="AC37" s="34" t="s">
        <v>149</v>
      </c>
      <c r="AD37" s="34" t="s">
        <v>149</v>
      </c>
      <c r="AE37" s="95">
        <v>0</v>
      </c>
      <c r="AF37" s="96">
        <v>10.25</v>
      </c>
      <c r="AG37" s="97">
        <v>0</v>
      </c>
      <c r="AH37" s="96">
        <v>0</v>
      </c>
      <c r="AI37" s="97" t="s">
        <v>326</v>
      </c>
      <c r="AJ37" s="96">
        <v>17.499999999999979</v>
      </c>
      <c r="AK37" s="96">
        <v>22.389705882352914</v>
      </c>
      <c r="AL37" s="96" t="s">
        <v>94</v>
      </c>
      <c r="AM37" s="95">
        <v>2.5588235294117645</v>
      </c>
      <c r="AN37" s="95">
        <v>0</v>
      </c>
      <c r="AO37" s="98" t="s">
        <v>326</v>
      </c>
      <c r="AP37" s="98">
        <v>0</v>
      </c>
      <c r="AQ37" s="98" t="s">
        <v>326</v>
      </c>
      <c r="AR37" s="98">
        <v>0.99166666666666536</v>
      </c>
      <c r="AS37" s="98">
        <v>1.2687499999999983</v>
      </c>
      <c r="AT37" s="99" t="s">
        <v>98</v>
      </c>
      <c r="AU37" s="98">
        <v>0</v>
      </c>
      <c r="AV37" s="98">
        <v>0</v>
      </c>
      <c r="AW37" s="98">
        <v>0</v>
      </c>
      <c r="AX37" s="98">
        <v>0</v>
      </c>
      <c r="AY37" s="98">
        <v>5.9548611111111036</v>
      </c>
      <c r="AZ37" s="98">
        <v>7.6187193627450878</v>
      </c>
      <c r="BA37" s="100">
        <v>0</v>
      </c>
      <c r="BB37" s="100">
        <v>0</v>
      </c>
      <c r="BC37" s="101">
        <v>0</v>
      </c>
      <c r="BD37" s="101">
        <v>0</v>
      </c>
      <c r="BE37" s="96">
        <v>34.999999999999957</v>
      </c>
      <c r="BF37" s="96">
        <v>44.779411764705827</v>
      </c>
      <c r="BG37" s="95">
        <v>0</v>
      </c>
      <c r="BH37" s="95">
        <v>1.2794117647058822</v>
      </c>
      <c r="BI37" s="96" t="s">
        <v>326</v>
      </c>
      <c r="CA37" t="s">
        <v>85</v>
      </c>
      <c r="CB37"/>
      <c r="CC37" s="44">
        <v>57.573529411764731</v>
      </c>
      <c r="CD37" s="34"/>
      <c r="CE37" s="17" t="s">
        <v>83</v>
      </c>
      <c r="CF37" s="17" t="s">
        <v>90</v>
      </c>
      <c r="CG37" s="17">
        <f t="shared" si="6"/>
        <v>7.6764705882352935</v>
      </c>
      <c r="CH37" s="34"/>
      <c r="CI37" s="17" t="s">
        <v>88</v>
      </c>
      <c r="CJ37" s="17">
        <f t="shared" ref="CJ37:CJ42" si="7">SUMIFS($CG$29:$CG$64,$CF$29:$CF$64,CI37)</f>
        <v>0</v>
      </c>
      <c r="CK37" s="34"/>
      <c r="CL37" s="34"/>
      <c r="CM37" s="34"/>
      <c r="CN37" s="34"/>
      <c r="CO37" s="34"/>
      <c r="CP37" s="34"/>
      <c r="CQ37" s="34"/>
    </row>
    <row r="38" spans="2:95" x14ac:dyDescent="0.25">
      <c r="B38" s="34">
        <v>36</v>
      </c>
      <c r="C38" s="34">
        <v>2024</v>
      </c>
      <c r="D38" s="34" t="s">
        <v>110</v>
      </c>
      <c r="E38" s="34">
        <v>42</v>
      </c>
      <c r="F38" s="34" t="s">
        <v>79</v>
      </c>
      <c r="G38" s="34" t="s">
        <v>152</v>
      </c>
      <c r="H38" s="34" t="s">
        <v>151</v>
      </c>
      <c r="I38" s="34" t="s">
        <v>84</v>
      </c>
      <c r="J38" s="34" t="s">
        <v>90</v>
      </c>
      <c r="K38" s="34" t="s">
        <v>325</v>
      </c>
      <c r="L38" s="34" t="s">
        <v>167</v>
      </c>
      <c r="M38" s="34" t="s">
        <v>473</v>
      </c>
      <c r="N38" s="116">
        <v>0.23958333333333334</v>
      </c>
      <c r="O38" s="116">
        <v>0.29166666666666669</v>
      </c>
      <c r="P38" s="116" t="s">
        <v>59</v>
      </c>
      <c r="Q38" s="116">
        <v>0.6875</v>
      </c>
      <c r="R38" s="116" t="s">
        <v>68</v>
      </c>
      <c r="S38" s="116">
        <v>0.75</v>
      </c>
      <c r="T38" s="34" t="s">
        <v>27</v>
      </c>
      <c r="U38" s="34" t="s">
        <v>326</v>
      </c>
      <c r="V38" s="34" t="s">
        <v>42</v>
      </c>
      <c r="W38" s="34" t="s">
        <v>149</v>
      </c>
      <c r="X38" s="34" t="s">
        <v>149</v>
      </c>
      <c r="Y38" s="34" t="s">
        <v>326</v>
      </c>
      <c r="Z38" s="34" t="s">
        <v>27</v>
      </c>
      <c r="AA38" s="34" t="s">
        <v>42</v>
      </c>
      <c r="AB38" s="95">
        <v>0</v>
      </c>
      <c r="AC38" s="34" t="s">
        <v>27</v>
      </c>
      <c r="AD38" s="34" t="s">
        <v>42</v>
      </c>
      <c r="AE38" s="95">
        <v>0</v>
      </c>
      <c r="AF38" s="96">
        <v>9.5</v>
      </c>
      <c r="AG38" s="97">
        <v>22.5</v>
      </c>
      <c r="AH38" s="96">
        <v>28.786764705882351</v>
      </c>
      <c r="AI38" s="97" t="s">
        <v>103</v>
      </c>
      <c r="AJ38" s="96">
        <v>82.5</v>
      </c>
      <c r="AK38" s="96">
        <v>105.55147058823529</v>
      </c>
      <c r="AL38" s="96" t="s">
        <v>96</v>
      </c>
      <c r="AM38" s="95">
        <v>2.5588235294117645</v>
      </c>
      <c r="AN38" s="95">
        <v>2.5588235294117645</v>
      </c>
      <c r="AO38" s="98">
        <v>1.2750000000000001</v>
      </c>
      <c r="AP38" s="98">
        <v>1.6312500000000001</v>
      </c>
      <c r="AQ38" s="98" t="s">
        <v>107</v>
      </c>
      <c r="AR38" s="98">
        <v>11.012028000000001</v>
      </c>
      <c r="AS38" s="98">
        <v>14.088918176470589</v>
      </c>
      <c r="AT38" s="99" t="s">
        <v>101</v>
      </c>
      <c r="AU38" s="98">
        <v>93.569734520347822</v>
      </c>
      <c r="AV38" s="98">
        <v>119.71421916573911</v>
      </c>
      <c r="AW38" s="98">
        <v>11.524501739130436</v>
      </c>
      <c r="AX38" s="98">
        <v>14.744583107416879</v>
      </c>
      <c r="AY38" s="98">
        <v>28.072916666666668</v>
      </c>
      <c r="AZ38" s="98">
        <v>35.916819852941174</v>
      </c>
      <c r="BA38" s="100">
        <v>588000</v>
      </c>
      <c r="BB38" s="100">
        <v>752294.1176470588</v>
      </c>
      <c r="BC38" s="101">
        <v>1.225E-2</v>
      </c>
      <c r="BD38" s="101">
        <v>1.5672794117647059E-2</v>
      </c>
      <c r="BE38" s="96">
        <v>45</v>
      </c>
      <c r="BF38" s="96">
        <v>57.573529411764703</v>
      </c>
      <c r="BG38" s="95">
        <v>0</v>
      </c>
      <c r="BH38" s="95">
        <v>1.2794117647058822</v>
      </c>
      <c r="BI38" s="96" t="s">
        <v>326</v>
      </c>
      <c r="CA38"/>
      <c r="CB38" t="s">
        <v>89</v>
      </c>
      <c r="CC38" s="44">
        <v>6.3970588235294112</v>
      </c>
      <c r="CD38" s="34"/>
      <c r="CE38" s="17" t="s">
        <v>83</v>
      </c>
      <c r="CF38" s="17" t="s">
        <v>91</v>
      </c>
      <c r="CG38" s="17">
        <f t="shared" si="6"/>
        <v>2.5588235294117645</v>
      </c>
      <c r="CH38" s="34"/>
      <c r="CI38" s="17" t="s">
        <v>89</v>
      </c>
      <c r="CJ38" s="17">
        <f t="shared" si="7"/>
        <v>47.338235294117659</v>
      </c>
      <c r="CK38" s="34"/>
      <c r="CL38" s="34"/>
      <c r="CM38" s="34"/>
      <c r="CN38" s="34"/>
      <c r="CO38" s="34"/>
      <c r="CP38" s="34"/>
      <c r="CQ38" s="34"/>
    </row>
    <row r="39" spans="2:95" x14ac:dyDescent="0.25">
      <c r="B39" s="34">
        <v>37</v>
      </c>
      <c r="C39" s="34">
        <v>2024</v>
      </c>
      <c r="D39" s="34" t="s">
        <v>110</v>
      </c>
      <c r="E39" s="34">
        <v>54</v>
      </c>
      <c r="F39" s="34" t="s">
        <v>80</v>
      </c>
      <c r="G39" s="34" t="s">
        <v>154</v>
      </c>
      <c r="H39" s="34" t="s">
        <v>151</v>
      </c>
      <c r="I39" s="34" t="s">
        <v>85</v>
      </c>
      <c r="J39" s="34" t="s">
        <v>90</v>
      </c>
      <c r="K39" s="34" t="s">
        <v>325</v>
      </c>
      <c r="L39" s="34" t="s">
        <v>167</v>
      </c>
      <c r="M39" s="34" t="s">
        <v>254</v>
      </c>
      <c r="N39" s="116">
        <v>0.22916666666666666</v>
      </c>
      <c r="O39" s="116">
        <v>0.25</v>
      </c>
      <c r="P39" s="116" t="s">
        <v>58</v>
      </c>
      <c r="Q39" s="116">
        <v>0.65625</v>
      </c>
      <c r="R39" s="116" t="s">
        <v>67</v>
      </c>
      <c r="S39" s="116">
        <v>0.6875</v>
      </c>
      <c r="T39" s="34" t="s">
        <v>26</v>
      </c>
      <c r="U39" s="34" t="s">
        <v>48</v>
      </c>
      <c r="V39" s="34" t="s">
        <v>43</v>
      </c>
      <c r="W39" s="34" t="s">
        <v>27</v>
      </c>
      <c r="X39" s="34" t="s">
        <v>42</v>
      </c>
      <c r="Y39" s="34" t="s">
        <v>326</v>
      </c>
      <c r="Z39" s="34" t="s">
        <v>27</v>
      </c>
      <c r="AA39" s="34" t="s">
        <v>42</v>
      </c>
      <c r="AB39" s="95">
        <v>1.2794117647058822</v>
      </c>
      <c r="AC39" s="34" t="s">
        <v>27</v>
      </c>
      <c r="AD39" s="34" t="s">
        <v>42</v>
      </c>
      <c r="AE39" s="95">
        <v>1.2794117647058822</v>
      </c>
      <c r="AF39" s="96">
        <v>9.75</v>
      </c>
      <c r="AG39" s="97">
        <v>22.5</v>
      </c>
      <c r="AH39" s="96">
        <v>28.786764705882351</v>
      </c>
      <c r="AI39" s="97" t="s">
        <v>103</v>
      </c>
      <c r="AJ39" s="96">
        <v>37.500000000000007</v>
      </c>
      <c r="AK39" s="96">
        <v>47.977941176470594</v>
      </c>
      <c r="AL39" s="96" t="s">
        <v>95</v>
      </c>
      <c r="AM39" s="95">
        <v>2.5588235294117645</v>
      </c>
      <c r="AN39" s="95">
        <v>2.5588235294117645</v>
      </c>
      <c r="AO39" s="98">
        <v>6.2250000000000014</v>
      </c>
      <c r="AP39" s="98">
        <v>7.964338235294119</v>
      </c>
      <c r="AQ39" s="98" t="s">
        <v>108</v>
      </c>
      <c r="AR39" s="98">
        <v>12.292500000000004</v>
      </c>
      <c r="AS39" s="98">
        <v>15.727169117647062</v>
      </c>
      <c r="AT39" s="99" t="s">
        <v>101</v>
      </c>
      <c r="AU39" s="98">
        <v>275.52676671739141</v>
      </c>
      <c r="AV39" s="98">
        <v>352.51218682960371</v>
      </c>
      <c r="AW39" s="98">
        <v>35.682753623188418</v>
      </c>
      <c r="AX39" s="98">
        <v>45.65293478260871</v>
      </c>
      <c r="AY39" s="98">
        <v>12.76041666666667</v>
      </c>
      <c r="AZ39" s="98">
        <v>16.325827205882355</v>
      </c>
      <c r="BA39" s="100">
        <v>1041305.9360730594</v>
      </c>
      <c r="BB39" s="100">
        <v>1332259.0652699436</v>
      </c>
      <c r="BC39" s="101">
        <v>2.1693873668188739E-2</v>
      </c>
      <c r="BD39" s="101">
        <v>2.7755397193123827E-2</v>
      </c>
      <c r="BE39" s="96">
        <v>0</v>
      </c>
      <c r="BF39" s="96">
        <v>0</v>
      </c>
      <c r="BG39" s="95">
        <v>1.2794117647058822</v>
      </c>
      <c r="BH39" s="95">
        <v>1.2794117647058822</v>
      </c>
      <c r="BI39" s="96" t="s">
        <v>326</v>
      </c>
      <c r="CA39"/>
      <c r="CB39" t="s">
        <v>90</v>
      </c>
      <c r="CC39" s="44">
        <v>19.191176470588239</v>
      </c>
      <c r="CD39" s="34"/>
      <c r="CE39" s="17" t="s">
        <v>83</v>
      </c>
      <c r="CF39" s="17" t="s">
        <v>92</v>
      </c>
      <c r="CG39" s="17">
        <f t="shared" si="6"/>
        <v>0</v>
      </c>
      <c r="CH39" s="34"/>
      <c r="CI39" s="17" t="s">
        <v>90</v>
      </c>
      <c r="CJ39" s="17">
        <f t="shared" si="7"/>
        <v>72.926470588235333</v>
      </c>
      <c r="CK39" s="34"/>
      <c r="CL39" s="34"/>
      <c r="CM39" s="34"/>
      <c r="CN39" s="34"/>
      <c r="CO39" s="34"/>
      <c r="CP39" s="34"/>
      <c r="CQ39" s="34"/>
    </row>
    <row r="40" spans="2:95" x14ac:dyDescent="0.25">
      <c r="B40" s="34">
        <v>38</v>
      </c>
      <c r="C40" s="34">
        <v>2024</v>
      </c>
      <c r="D40" s="34" t="s">
        <v>110</v>
      </c>
      <c r="E40" s="34">
        <v>45</v>
      </c>
      <c r="F40" s="34" t="s">
        <v>79</v>
      </c>
      <c r="G40" s="34" t="s">
        <v>152</v>
      </c>
      <c r="H40" s="34" t="s">
        <v>151</v>
      </c>
      <c r="I40" s="34" t="s">
        <v>84</v>
      </c>
      <c r="J40" s="34" t="s">
        <v>90</v>
      </c>
      <c r="K40" s="34" t="s">
        <v>325</v>
      </c>
      <c r="L40" s="34" t="s">
        <v>183</v>
      </c>
      <c r="M40" s="34" t="s">
        <v>473</v>
      </c>
      <c r="N40" s="116">
        <v>0.27083333333333331</v>
      </c>
      <c r="O40" s="116">
        <v>0.30208333333333331</v>
      </c>
      <c r="P40" s="116" t="s">
        <v>59</v>
      </c>
      <c r="Q40" s="116">
        <v>0.70833333333333337</v>
      </c>
      <c r="R40" s="116" t="s">
        <v>69</v>
      </c>
      <c r="S40" s="116">
        <v>0.74652777777777779</v>
      </c>
      <c r="T40" s="34" t="s">
        <v>32</v>
      </c>
      <c r="U40" s="34" t="s">
        <v>47</v>
      </c>
      <c r="V40" s="34" t="s">
        <v>45</v>
      </c>
      <c r="W40" s="34" t="s">
        <v>326</v>
      </c>
      <c r="X40" s="34" t="s">
        <v>326</v>
      </c>
      <c r="Y40" s="34" t="s">
        <v>326</v>
      </c>
      <c r="Z40" s="34" t="s">
        <v>32</v>
      </c>
      <c r="AA40" s="34" t="s">
        <v>45</v>
      </c>
      <c r="AB40" s="95">
        <v>0</v>
      </c>
      <c r="AC40" s="34" t="s">
        <v>32</v>
      </c>
      <c r="AD40" s="34" t="s">
        <v>45</v>
      </c>
      <c r="AE40" s="95">
        <v>0</v>
      </c>
      <c r="AF40" s="96">
        <v>9.7500000000000018</v>
      </c>
      <c r="AG40" s="97">
        <v>0</v>
      </c>
      <c r="AH40" s="96">
        <v>0</v>
      </c>
      <c r="AI40" s="97" t="s">
        <v>326</v>
      </c>
      <c r="AJ40" s="96">
        <v>49.999999999999986</v>
      </c>
      <c r="AK40" s="96">
        <v>63.970588235294095</v>
      </c>
      <c r="AL40" s="96" t="s">
        <v>95</v>
      </c>
      <c r="AM40" s="95">
        <v>2.5588235294117645</v>
      </c>
      <c r="AN40" s="95">
        <v>0</v>
      </c>
      <c r="AO40" s="98" t="s">
        <v>326</v>
      </c>
      <c r="AP40" s="98">
        <v>0</v>
      </c>
      <c r="AQ40" s="98" t="s">
        <v>326</v>
      </c>
      <c r="AR40" s="98">
        <v>12.2237315</v>
      </c>
      <c r="AS40" s="98">
        <v>15.63918588970588</v>
      </c>
      <c r="AT40" s="99" t="s">
        <v>101</v>
      </c>
      <c r="AU40" s="98">
        <v>0</v>
      </c>
      <c r="AV40" s="98">
        <v>0</v>
      </c>
      <c r="AW40" s="98">
        <v>0</v>
      </c>
      <c r="AX40" s="98">
        <v>0</v>
      </c>
      <c r="AY40" s="98">
        <v>17.013888888888886</v>
      </c>
      <c r="AZ40" s="98">
        <v>21.767769607843132</v>
      </c>
      <c r="BA40" s="100">
        <v>26849.31506849315</v>
      </c>
      <c r="BB40" s="100">
        <v>34351.329572925053</v>
      </c>
      <c r="BC40" s="101">
        <v>5.5936073059360727E-4</v>
      </c>
      <c r="BD40" s="101">
        <v>7.1565269943593864E-4</v>
      </c>
      <c r="BE40" s="96">
        <v>99.999999999999972</v>
      </c>
      <c r="BF40" s="96">
        <v>127.94117647058819</v>
      </c>
      <c r="BG40" s="95">
        <v>0</v>
      </c>
      <c r="BH40" s="95">
        <v>1.2794117647058822</v>
      </c>
      <c r="BI40" s="96" t="s">
        <v>326</v>
      </c>
      <c r="CA40"/>
      <c r="CB40" t="s">
        <v>91</v>
      </c>
      <c r="CC40" s="44">
        <v>29.426470588235311</v>
      </c>
      <c r="CD40" s="34"/>
      <c r="CE40" s="17" t="s">
        <v>83</v>
      </c>
      <c r="CF40" s="17" t="s">
        <v>93</v>
      </c>
      <c r="CG40" s="17">
        <f t="shared" si="6"/>
        <v>0</v>
      </c>
      <c r="CH40" s="34"/>
      <c r="CI40" s="17" t="s">
        <v>91</v>
      </c>
      <c r="CJ40" s="17">
        <f t="shared" si="7"/>
        <v>49.897058823529427</v>
      </c>
      <c r="CK40" s="34"/>
      <c r="CL40" s="34"/>
      <c r="CM40" s="34"/>
      <c r="CN40" s="34"/>
      <c r="CO40" s="34"/>
      <c r="CP40" s="34"/>
      <c r="CQ40" s="34"/>
    </row>
    <row r="41" spans="2:95" x14ac:dyDescent="0.25">
      <c r="B41" s="34">
        <v>39</v>
      </c>
      <c r="C41" s="34">
        <v>2024</v>
      </c>
      <c r="D41" s="34" t="s">
        <v>110</v>
      </c>
      <c r="E41" s="34">
        <v>43</v>
      </c>
      <c r="F41" s="34" t="s">
        <v>79</v>
      </c>
      <c r="G41" s="34" t="s">
        <v>152</v>
      </c>
      <c r="H41" s="34" t="s">
        <v>151</v>
      </c>
      <c r="I41" s="34" t="s">
        <v>85</v>
      </c>
      <c r="J41" s="34" t="s">
        <v>90</v>
      </c>
      <c r="K41" s="34" t="s">
        <v>325</v>
      </c>
      <c r="L41" s="34" t="s">
        <v>168</v>
      </c>
      <c r="M41" s="34" t="s">
        <v>254</v>
      </c>
      <c r="N41" s="116">
        <v>0</v>
      </c>
      <c r="O41" s="116">
        <v>0</v>
      </c>
      <c r="P41" s="116" t="s">
        <v>59</v>
      </c>
      <c r="Q41" s="116">
        <v>0</v>
      </c>
      <c r="R41" s="116" t="s">
        <v>68</v>
      </c>
      <c r="S41" s="116">
        <v>0</v>
      </c>
      <c r="T41" s="34" t="s">
        <v>35</v>
      </c>
      <c r="U41" s="34" t="s">
        <v>326</v>
      </c>
      <c r="V41" s="34" t="s">
        <v>2</v>
      </c>
      <c r="W41" s="34" t="s">
        <v>326</v>
      </c>
      <c r="X41" s="34" t="s">
        <v>326</v>
      </c>
      <c r="Y41" s="34" t="s">
        <v>326</v>
      </c>
      <c r="Z41" s="34" t="s">
        <v>149</v>
      </c>
      <c r="AA41" s="34" t="s">
        <v>149</v>
      </c>
      <c r="AB41" s="95">
        <v>1.2794117647058822</v>
      </c>
      <c r="AC41" s="34" t="s">
        <v>149</v>
      </c>
      <c r="AD41" s="34" t="s">
        <v>149</v>
      </c>
      <c r="AE41" s="95">
        <v>1.2794117647058822</v>
      </c>
      <c r="AF41" s="96">
        <v>9.5</v>
      </c>
      <c r="AG41" s="97">
        <v>0</v>
      </c>
      <c r="AH41" s="96">
        <v>0</v>
      </c>
      <c r="AI41" s="97" t="s">
        <v>326</v>
      </c>
      <c r="AJ41" s="96">
        <v>0</v>
      </c>
      <c r="AK41" s="96">
        <v>0</v>
      </c>
      <c r="AL41" s="96" t="s">
        <v>94</v>
      </c>
      <c r="AM41" s="95">
        <v>0</v>
      </c>
      <c r="AN41" s="95">
        <v>0</v>
      </c>
      <c r="AO41" s="98" t="s">
        <v>326</v>
      </c>
      <c r="AP41" s="98">
        <v>0</v>
      </c>
      <c r="AQ41" s="98" t="s">
        <v>326</v>
      </c>
      <c r="AR41" s="98">
        <v>0</v>
      </c>
      <c r="AS41" s="98">
        <v>0</v>
      </c>
      <c r="AT41" s="99" t="s">
        <v>98</v>
      </c>
      <c r="AU41" s="98">
        <v>0</v>
      </c>
      <c r="AV41" s="98">
        <v>0</v>
      </c>
      <c r="AW41" s="98">
        <v>0</v>
      </c>
      <c r="AX41" s="98">
        <v>0</v>
      </c>
      <c r="AY41" s="98">
        <v>0</v>
      </c>
      <c r="AZ41" s="98">
        <v>0</v>
      </c>
      <c r="BA41" s="100">
        <v>0</v>
      </c>
      <c r="BB41" s="100">
        <v>0</v>
      </c>
      <c r="BC41" s="101">
        <v>0</v>
      </c>
      <c r="BD41" s="101">
        <v>0</v>
      </c>
      <c r="BE41" s="96">
        <v>0</v>
      </c>
      <c r="BF41" s="96">
        <v>0</v>
      </c>
      <c r="BG41" s="95">
        <v>1.2794117647058822</v>
      </c>
      <c r="BH41" s="95">
        <v>1.2794117647058822</v>
      </c>
      <c r="BI41" s="96" t="s">
        <v>326</v>
      </c>
      <c r="CA41"/>
      <c r="CB41" t="s">
        <v>92</v>
      </c>
      <c r="CC41" s="44">
        <v>1.2794117647058822</v>
      </c>
      <c r="CD41" s="34"/>
      <c r="CE41" s="17" t="s">
        <v>84</v>
      </c>
      <c r="CF41" s="17" t="s">
        <v>88</v>
      </c>
      <c r="CG41" s="17">
        <f t="shared" si="6"/>
        <v>0</v>
      </c>
      <c r="CH41" s="34"/>
      <c r="CI41" s="17" t="s">
        <v>92</v>
      </c>
      <c r="CJ41" s="17">
        <f t="shared" si="7"/>
        <v>2.5588235294117645</v>
      </c>
      <c r="CK41" s="34"/>
      <c r="CL41" s="34"/>
      <c r="CM41" s="34"/>
      <c r="CN41" s="34"/>
      <c r="CO41" s="34"/>
      <c r="CP41" s="34"/>
      <c r="CQ41" s="34"/>
    </row>
    <row r="42" spans="2:95" x14ac:dyDescent="0.25">
      <c r="B42" s="34">
        <v>40</v>
      </c>
      <c r="C42" s="34">
        <v>2024</v>
      </c>
      <c r="D42" s="34" t="s">
        <v>109</v>
      </c>
      <c r="E42" s="34">
        <v>72</v>
      </c>
      <c r="F42" s="34" t="s">
        <v>81</v>
      </c>
      <c r="G42" s="34" t="s">
        <v>152</v>
      </c>
      <c r="H42" s="34" t="s">
        <v>151</v>
      </c>
      <c r="I42" s="34" t="s">
        <v>85</v>
      </c>
      <c r="J42" s="34" t="s">
        <v>91</v>
      </c>
      <c r="K42" s="34" t="s">
        <v>325</v>
      </c>
      <c r="L42" s="34" t="s">
        <v>183</v>
      </c>
      <c r="M42" s="34" t="s">
        <v>474</v>
      </c>
      <c r="N42" s="116">
        <v>0.25</v>
      </c>
      <c r="O42" s="116">
        <v>0.29166666666666669</v>
      </c>
      <c r="P42" s="116" t="s">
        <v>59</v>
      </c>
      <c r="Q42" s="116">
        <v>0.6875</v>
      </c>
      <c r="R42" s="116" t="s">
        <v>68</v>
      </c>
      <c r="S42" s="116">
        <v>0.73958333333333337</v>
      </c>
      <c r="T42" s="34" t="s">
        <v>24</v>
      </c>
      <c r="U42" s="34" t="s">
        <v>326</v>
      </c>
      <c r="V42" s="34" t="s">
        <v>42</v>
      </c>
      <c r="W42" s="34" t="s">
        <v>149</v>
      </c>
      <c r="X42" s="34" t="s">
        <v>149</v>
      </c>
      <c r="Y42" s="34" t="s">
        <v>326</v>
      </c>
      <c r="Z42" s="34" t="s">
        <v>24</v>
      </c>
      <c r="AA42" s="34" t="s">
        <v>42</v>
      </c>
      <c r="AB42" s="95">
        <v>0</v>
      </c>
      <c r="AC42" s="34" t="s">
        <v>24</v>
      </c>
      <c r="AD42" s="34" t="s">
        <v>42</v>
      </c>
      <c r="AE42" s="95">
        <v>0</v>
      </c>
      <c r="AF42" s="96">
        <v>9.5</v>
      </c>
      <c r="AG42" s="97">
        <v>35</v>
      </c>
      <c r="AH42" s="96">
        <v>44.779411764705877</v>
      </c>
      <c r="AI42" s="97" t="s">
        <v>95</v>
      </c>
      <c r="AJ42" s="96">
        <v>67.500000000000043</v>
      </c>
      <c r="AK42" s="96">
        <v>86.360294117647101</v>
      </c>
      <c r="AL42" s="96" t="s">
        <v>96</v>
      </c>
      <c r="AM42" s="95">
        <v>2.5588235294117645</v>
      </c>
      <c r="AN42" s="95">
        <v>2.5588235294117645</v>
      </c>
      <c r="AO42" s="98">
        <v>1.9833333333333334</v>
      </c>
      <c r="AP42" s="98">
        <v>2.5375000000000001</v>
      </c>
      <c r="AQ42" s="98" t="s">
        <v>107</v>
      </c>
      <c r="AR42" s="98">
        <v>13.652053999999993</v>
      </c>
      <c r="AS42" s="98">
        <v>17.466598499999989</v>
      </c>
      <c r="AT42" s="99" t="s">
        <v>101</v>
      </c>
      <c r="AU42" s="98">
        <v>41.847594636447084</v>
      </c>
      <c r="AV42" s="98">
        <v>53.540304902513178</v>
      </c>
      <c r="AW42" s="98">
        <v>5.1541524579326889</v>
      </c>
      <c r="AX42" s="98">
        <v>6.5942832917668222</v>
      </c>
      <c r="AY42" s="98">
        <v>22.968750000000014</v>
      </c>
      <c r="AZ42" s="98">
        <v>29.38648897058825</v>
      </c>
      <c r="BA42" s="100">
        <v>867300</v>
      </c>
      <c r="BB42" s="100">
        <v>1109633.8235294116</v>
      </c>
      <c r="BC42" s="101">
        <v>1.1119230769230768E-2</v>
      </c>
      <c r="BD42" s="101">
        <v>1.4226074660633482E-2</v>
      </c>
      <c r="BE42" s="96">
        <v>70</v>
      </c>
      <c r="BF42" s="96">
        <v>89.558823529411754</v>
      </c>
      <c r="BG42" s="95">
        <v>0</v>
      </c>
      <c r="BH42" s="95">
        <v>1.2794117647058822</v>
      </c>
      <c r="BI42" s="96" t="s">
        <v>326</v>
      </c>
      <c r="CA42"/>
      <c r="CB42" t="s">
        <v>93</v>
      </c>
      <c r="CC42" s="44">
        <v>1.2794117647058822</v>
      </c>
      <c r="CD42" s="34"/>
      <c r="CE42" s="17" t="s">
        <v>84</v>
      </c>
      <c r="CF42" s="17" t="s">
        <v>89</v>
      </c>
      <c r="CG42" s="17">
        <f t="shared" si="6"/>
        <v>26.867647058823543</v>
      </c>
      <c r="CH42" s="34"/>
      <c r="CI42" s="17" t="s">
        <v>93</v>
      </c>
      <c r="CJ42" s="17">
        <f t="shared" si="7"/>
        <v>1.2794117647058822</v>
      </c>
      <c r="CK42" s="34"/>
      <c r="CL42" s="34"/>
      <c r="CM42" s="34"/>
      <c r="CN42" s="34"/>
      <c r="CO42" s="34"/>
      <c r="CP42" s="34"/>
      <c r="CQ42" s="34"/>
    </row>
    <row r="43" spans="2:95" x14ac:dyDescent="0.25">
      <c r="B43" s="34">
        <v>41</v>
      </c>
      <c r="C43" s="34">
        <v>2024</v>
      </c>
      <c r="D43" s="34" t="s">
        <v>109</v>
      </c>
      <c r="E43" s="34">
        <v>43</v>
      </c>
      <c r="F43" s="34" t="s">
        <v>79</v>
      </c>
      <c r="G43" s="34" t="s">
        <v>152</v>
      </c>
      <c r="H43" s="34" t="s">
        <v>151</v>
      </c>
      <c r="I43" s="34" t="s">
        <v>84</v>
      </c>
      <c r="J43" s="34" t="s">
        <v>91</v>
      </c>
      <c r="K43" s="34" t="s">
        <v>325</v>
      </c>
      <c r="L43" s="34" t="s">
        <v>168</v>
      </c>
      <c r="M43" s="34" t="s">
        <v>474</v>
      </c>
      <c r="N43" s="116">
        <v>0.27777777777777779</v>
      </c>
      <c r="O43" s="116">
        <v>0.3125</v>
      </c>
      <c r="P43" s="116" t="s">
        <v>59</v>
      </c>
      <c r="Q43" s="116">
        <v>0.75</v>
      </c>
      <c r="R43" s="116" t="s">
        <v>70</v>
      </c>
      <c r="S43" s="116">
        <v>0.77777777777777779</v>
      </c>
      <c r="T43" s="34" t="s">
        <v>149</v>
      </c>
      <c r="U43" s="34" t="s">
        <v>326</v>
      </c>
      <c r="V43" s="34" t="s">
        <v>149</v>
      </c>
      <c r="W43" s="34" t="s">
        <v>326</v>
      </c>
      <c r="X43" s="34" t="s">
        <v>326</v>
      </c>
      <c r="Y43" s="34" t="s">
        <v>326</v>
      </c>
      <c r="Z43" s="34" t="s">
        <v>149</v>
      </c>
      <c r="AA43" s="34" t="s">
        <v>149</v>
      </c>
      <c r="AB43" s="95">
        <v>0</v>
      </c>
      <c r="AC43" s="34" t="s">
        <v>149</v>
      </c>
      <c r="AD43" s="34" t="s">
        <v>149</v>
      </c>
      <c r="AE43" s="95">
        <v>0</v>
      </c>
      <c r="AF43" s="96">
        <v>10.5</v>
      </c>
      <c r="AG43" s="97">
        <v>0</v>
      </c>
      <c r="AH43" s="96">
        <v>0</v>
      </c>
      <c r="AI43" s="97" t="s">
        <v>326</v>
      </c>
      <c r="AJ43" s="96">
        <v>45</v>
      </c>
      <c r="AK43" s="96">
        <v>57.573529411764703</v>
      </c>
      <c r="AL43" s="96" t="s">
        <v>95</v>
      </c>
      <c r="AM43" s="95">
        <v>2.5588235294117645</v>
      </c>
      <c r="AN43" s="95">
        <v>0</v>
      </c>
      <c r="AO43" s="98" t="s">
        <v>326</v>
      </c>
      <c r="AP43" s="98">
        <v>0</v>
      </c>
      <c r="AQ43" s="98" t="s">
        <v>326</v>
      </c>
      <c r="AR43" s="98">
        <v>2.5499999999999998</v>
      </c>
      <c r="AS43" s="98">
        <v>3.2624999999999993</v>
      </c>
      <c r="AT43" s="99" t="s">
        <v>98</v>
      </c>
      <c r="AU43" s="98">
        <v>0</v>
      </c>
      <c r="AV43" s="98">
        <v>0</v>
      </c>
      <c r="AW43" s="98">
        <v>0</v>
      </c>
      <c r="AX43" s="98">
        <v>0</v>
      </c>
      <c r="AY43" s="98">
        <v>15.3125</v>
      </c>
      <c r="AZ43" s="98">
        <v>19.590992647058822</v>
      </c>
      <c r="BA43" s="100">
        <v>0</v>
      </c>
      <c r="BB43" s="100">
        <v>0</v>
      </c>
      <c r="BC43" s="101">
        <v>0</v>
      </c>
      <c r="BD43" s="101">
        <v>0</v>
      </c>
      <c r="BE43" s="96">
        <v>90</v>
      </c>
      <c r="BF43" s="96">
        <v>115.14705882352941</v>
      </c>
      <c r="BG43" s="95">
        <v>0</v>
      </c>
      <c r="BH43" s="95">
        <v>1.2794117647058822</v>
      </c>
      <c r="BI43" s="96" t="s">
        <v>326</v>
      </c>
      <c r="CA43" t="s">
        <v>86</v>
      </c>
      <c r="CB43"/>
      <c r="CC43" s="44">
        <v>7.6764705882352935</v>
      </c>
      <c r="CD43" s="34"/>
      <c r="CE43" s="17" t="s">
        <v>84</v>
      </c>
      <c r="CF43" s="17" t="s">
        <v>90</v>
      </c>
      <c r="CG43" s="17">
        <f t="shared" si="6"/>
        <v>44.77941176470592</v>
      </c>
      <c r="CH43" s="34"/>
      <c r="CI43" s="34"/>
      <c r="CJ43" s="34"/>
      <c r="CK43" s="34"/>
      <c r="CL43" s="34"/>
      <c r="CM43" s="34"/>
      <c r="CN43" s="34"/>
      <c r="CO43" s="34"/>
      <c r="CP43" s="34"/>
      <c r="CQ43" s="34"/>
    </row>
    <row r="44" spans="2:95" x14ac:dyDescent="0.25">
      <c r="B44" s="34">
        <v>42</v>
      </c>
      <c r="C44" s="34">
        <v>2024</v>
      </c>
      <c r="D44" s="34" t="s">
        <v>109</v>
      </c>
      <c r="E44" s="34">
        <v>50</v>
      </c>
      <c r="F44" s="34" t="s">
        <v>80</v>
      </c>
      <c r="G44" s="34" t="s">
        <v>152</v>
      </c>
      <c r="H44" s="34" t="s">
        <v>151</v>
      </c>
      <c r="I44" s="34" t="s">
        <v>85</v>
      </c>
      <c r="J44" s="34" t="s">
        <v>90</v>
      </c>
      <c r="K44" s="34" t="s">
        <v>325</v>
      </c>
      <c r="L44" s="34" t="s">
        <v>183</v>
      </c>
      <c r="M44" s="34" t="s">
        <v>473</v>
      </c>
      <c r="N44" s="116">
        <v>0.25</v>
      </c>
      <c r="O44" s="116">
        <v>0.29166666666666669</v>
      </c>
      <c r="P44" s="116" t="s">
        <v>59</v>
      </c>
      <c r="Q44" s="116">
        <v>0.6875</v>
      </c>
      <c r="R44" s="116" t="s">
        <v>68</v>
      </c>
      <c r="S44" s="116">
        <v>0.77083333333333337</v>
      </c>
      <c r="T44" s="34" t="s">
        <v>24</v>
      </c>
      <c r="U44" s="34" t="s">
        <v>326</v>
      </c>
      <c r="V44" s="34" t="s">
        <v>42</v>
      </c>
      <c r="W44" s="34" t="s">
        <v>326</v>
      </c>
      <c r="X44" s="34" t="s">
        <v>326</v>
      </c>
      <c r="Y44" s="34" t="s">
        <v>326</v>
      </c>
      <c r="Z44" s="34" t="s">
        <v>24</v>
      </c>
      <c r="AA44" s="34" t="s">
        <v>42</v>
      </c>
      <c r="AB44" s="95">
        <v>0</v>
      </c>
      <c r="AC44" s="34" t="s">
        <v>24</v>
      </c>
      <c r="AD44" s="34" t="s">
        <v>42</v>
      </c>
      <c r="AE44" s="95">
        <v>0</v>
      </c>
      <c r="AF44" s="96">
        <v>9.5</v>
      </c>
      <c r="AG44" s="97">
        <v>0</v>
      </c>
      <c r="AH44" s="96">
        <v>0</v>
      </c>
      <c r="AI44" s="97" t="s">
        <v>326</v>
      </c>
      <c r="AJ44" s="96">
        <v>90.000000000000043</v>
      </c>
      <c r="AK44" s="96">
        <v>115.14705882352946</v>
      </c>
      <c r="AL44" s="96" t="s">
        <v>96</v>
      </c>
      <c r="AM44" s="95">
        <v>2.5588235294117645</v>
      </c>
      <c r="AN44" s="95">
        <v>0</v>
      </c>
      <c r="AO44" s="98" t="s">
        <v>326</v>
      </c>
      <c r="AP44" s="98">
        <v>0</v>
      </c>
      <c r="AQ44" s="98" t="s">
        <v>326</v>
      </c>
      <c r="AR44" s="98">
        <v>13.197462999999999</v>
      </c>
      <c r="AS44" s="98">
        <v>16.884989426470586</v>
      </c>
      <c r="AT44" s="99" t="s">
        <v>101</v>
      </c>
      <c r="AU44" s="98">
        <v>78.883552251959131</v>
      </c>
      <c r="AV44" s="98">
        <v>100.9245447929477</v>
      </c>
      <c r="AW44" s="98">
        <v>9.7156803936298068</v>
      </c>
      <c r="AX44" s="98">
        <v>12.430355797732252</v>
      </c>
      <c r="AY44" s="98">
        <v>30.625000000000014</v>
      </c>
      <c r="AZ44" s="98">
        <v>39.181985294117659</v>
      </c>
      <c r="BA44" s="100">
        <v>1470000</v>
      </c>
      <c r="BB44" s="100">
        <v>1880735.294117647</v>
      </c>
      <c r="BC44" s="101">
        <v>3.0624999999999999E-2</v>
      </c>
      <c r="BD44" s="101">
        <v>3.9181985294117642E-2</v>
      </c>
      <c r="BE44" s="96">
        <v>0</v>
      </c>
      <c r="BF44" s="96">
        <v>0</v>
      </c>
      <c r="BG44" s="95">
        <v>1.2794117647058822</v>
      </c>
      <c r="BH44" s="95">
        <v>1.2794117647058822</v>
      </c>
      <c r="BI44" s="96" t="s">
        <v>326</v>
      </c>
      <c r="CA44"/>
      <c r="CB44" t="s">
        <v>90</v>
      </c>
      <c r="CC44" s="44">
        <v>1.2794117647058822</v>
      </c>
      <c r="CD44" s="34"/>
      <c r="CE44" s="17" t="s">
        <v>84</v>
      </c>
      <c r="CF44" s="17" t="s">
        <v>91</v>
      </c>
      <c r="CG44" s="17">
        <f t="shared" si="6"/>
        <v>12.794117647058822</v>
      </c>
      <c r="CH44" s="34"/>
      <c r="CI44" s="34"/>
      <c r="CJ44" s="34"/>
      <c r="CK44" s="34"/>
      <c r="CL44" s="34"/>
      <c r="CM44" s="34"/>
      <c r="CN44" s="34"/>
      <c r="CO44" s="34"/>
      <c r="CP44" s="34"/>
      <c r="CQ44" s="34"/>
    </row>
    <row r="45" spans="2:95" x14ac:dyDescent="0.25">
      <c r="B45" s="34">
        <v>43</v>
      </c>
      <c r="C45" s="34">
        <v>2024</v>
      </c>
      <c r="D45" s="34" t="s">
        <v>110</v>
      </c>
      <c r="E45" s="34">
        <v>40</v>
      </c>
      <c r="F45" s="34" t="s">
        <v>79</v>
      </c>
      <c r="G45" s="34" t="s">
        <v>152</v>
      </c>
      <c r="H45" s="34" t="s">
        <v>151</v>
      </c>
      <c r="I45" s="34" t="s">
        <v>84</v>
      </c>
      <c r="J45" s="34" t="s">
        <v>90</v>
      </c>
      <c r="K45" s="34" t="s">
        <v>325</v>
      </c>
      <c r="L45" s="34" t="s">
        <v>168</v>
      </c>
      <c r="M45" s="34" t="s">
        <v>473</v>
      </c>
      <c r="N45" s="116">
        <v>0.26041666666666669</v>
      </c>
      <c r="O45" s="116">
        <v>0.29166666666666669</v>
      </c>
      <c r="P45" s="116" t="s">
        <v>59</v>
      </c>
      <c r="Q45" s="116">
        <v>0.6875</v>
      </c>
      <c r="R45" s="116" t="s">
        <v>68</v>
      </c>
      <c r="S45" s="116">
        <v>0.71875</v>
      </c>
      <c r="T45" s="34" t="s">
        <v>149</v>
      </c>
      <c r="U45" s="34" t="s">
        <v>326</v>
      </c>
      <c r="V45" s="34" t="s">
        <v>149</v>
      </c>
      <c r="W45" s="34" t="s">
        <v>326</v>
      </c>
      <c r="X45" s="34" t="s">
        <v>326</v>
      </c>
      <c r="Y45" s="34" t="s">
        <v>326</v>
      </c>
      <c r="Z45" s="34" t="s">
        <v>149</v>
      </c>
      <c r="AA45" s="34" t="s">
        <v>149</v>
      </c>
      <c r="AB45" s="95">
        <v>0</v>
      </c>
      <c r="AC45" s="34" t="s">
        <v>149</v>
      </c>
      <c r="AD45" s="34" t="s">
        <v>149</v>
      </c>
      <c r="AE45" s="95">
        <v>0</v>
      </c>
      <c r="AF45" s="96">
        <v>9.5</v>
      </c>
      <c r="AG45" s="97">
        <v>0</v>
      </c>
      <c r="AH45" s="96">
        <v>0</v>
      </c>
      <c r="AI45" s="97" t="s">
        <v>326</v>
      </c>
      <c r="AJ45" s="96">
        <v>45</v>
      </c>
      <c r="AK45" s="96">
        <v>57.573529411764703</v>
      </c>
      <c r="AL45" s="96" t="s">
        <v>95</v>
      </c>
      <c r="AM45" s="95">
        <v>2.5588235294117645</v>
      </c>
      <c r="AN45" s="95">
        <v>0</v>
      </c>
      <c r="AO45" s="98" t="s">
        <v>326</v>
      </c>
      <c r="AP45" s="98">
        <v>0</v>
      </c>
      <c r="AQ45" s="98" t="s">
        <v>326</v>
      </c>
      <c r="AR45" s="98">
        <v>2.5499999999999998</v>
      </c>
      <c r="AS45" s="98">
        <v>3.2624999999999993</v>
      </c>
      <c r="AT45" s="99" t="s">
        <v>98</v>
      </c>
      <c r="AU45" s="98">
        <v>0</v>
      </c>
      <c r="AV45" s="98">
        <v>0</v>
      </c>
      <c r="AW45" s="98">
        <v>0</v>
      </c>
      <c r="AX45" s="98">
        <v>0</v>
      </c>
      <c r="AY45" s="98">
        <v>15.3125</v>
      </c>
      <c r="AZ45" s="98">
        <v>19.590992647058822</v>
      </c>
      <c r="BA45" s="100">
        <v>0</v>
      </c>
      <c r="BB45" s="100">
        <v>0</v>
      </c>
      <c r="BC45" s="101">
        <v>0</v>
      </c>
      <c r="BD45" s="101">
        <v>0</v>
      </c>
      <c r="BE45" s="96">
        <v>90</v>
      </c>
      <c r="BF45" s="96">
        <v>115.14705882352941</v>
      </c>
      <c r="BG45" s="95">
        <v>0</v>
      </c>
      <c r="BH45" s="95">
        <v>1.2794117647058822</v>
      </c>
      <c r="BI45" s="96" t="s">
        <v>326</v>
      </c>
      <c r="CA45"/>
      <c r="CB45" t="s">
        <v>91</v>
      </c>
      <c r="CC45" s="44">
        <v>5.117647058823529</v>
      </c>
      <c r="CD45" s="34"/>
      <c r="CE45" s="17" t="s">
        <v>84</v>
      </c>
      <c r="CF45" s="17" t="s">
        <v>92</v>
      </c>
      <c r="CG45" s="17">
        <f t="shared" si="6"/>
        <v>0</v>
      </c>
      <c r="CH45" s="34"/>
      <c r="CI45" s="34"/>
      <c r="CJ45" s="34"/>
      <c r="CK45" s="34"/>
      <c r="CL45" s="34"/>
      <c r="CM45" s="34"/>
      <c r="CN45" s="34"/>
      <c r="CO45" s="34"/>
      <c r="CP45" s="34"/>
      <c r="CQ45" s="34"/>
    </row>
    <row r="46" spans="2:95" x14ac:dyDescent="0.25">
      <c r="B46" s="34">
        <v>44</v>
      </c>
      <c r="C46" s="34">
        <v>2024</v>
      </c>
      <c r="D46" s="34" t="s">
        <v>110</v>
      </c>
      <c r="E46" s="34">
        <v>56</v>
      </c>
      <c r="F46" s="34" t="s">
        <v>80</v>
      </c>
      <c r="G46" s="34" t="s">
        <v>152</v>
      </c>
      <c r="H46" s="34" t="s">
        <v>151</v>
      </c>
      <c r="I46" s="34" t="s">
        <v>85</v>
      </c>
      <c r="J46" s="34" t="s">
        <v>90</v>
      </c>
      <c r="K46" s="34" t="s">
        <v>325</v>
      </c>
      <c r="L46" s="34" t="s">
        <v>168</v>
      </c>
      <c r="M46" s="34" t="s">
        <v>473</v>
      </c>
      <c r="N46" s="116">
        <v>0.28125</v>
      </c>
      <c r="O46" s="116">
        <v>0.29166666666666669</v>
      </c>
      <c r="P46" s="116" t="s">
        <v>59</v>
      </c>
      <c r="Q46" s="116">
        <v>0.60416666666666663</v>
      </c>
      <c r="R46" s="116" t="s">
        <v>66</v>
      </c>
      <c r="S46" s="116">
        <v>0.61458333333333337</v>
      </c>
      <c r="T46" s="34" t="s">
        <v>149</v>
      </c>
      <c r="U46" s="34" t="s">
        <v>326</v>
      </c>
      <c r="V46" s="34" t="s">
        <v>149</v>
      </c>
      <c r="W46" s="34" t="s">
        <v>326</v>
      </c>
      <c r="X46" s="34" t="s">
        <v>326</v>
      </c>
      <c r="Y46" s="34" t="s">
        <v>326</v>
      </c>
      <c r="Z46" s="34" t="s">
        <v>149</v>
      </c>
      <c r="AA46" s="34" t="s">
        <v>149</v>
      </c>
      <c r="AB46" s="95">
        <v>0</v>
      </c>
      <c r="AC46" s="34" t="s">
        <v>149</v>
      </c>
      <c r="AD46" s="34" t="s">
        <v>149</v>
      </c>
      <c r="AE46" s="95">
        <v>0</v>
      </c>
      <c r="AF46" s="96">
        <v>7.4999999999999982</v>
      </c>
      <c r="AG46" s="97">
        <v>0</v>
      </c>
      <c r="AH46" s="96">
        <v>0</v>
      </c>
      <c r="AI46" s="97" t="s">
        <v>326</v>
      </c>
      <c r="AJ46" s="96">
        <v>15.000000000000068</v>
      </c>
      <c r="AK46" s="96">
        <v>19.191176470588321</v>
      </c>
      <c r="AL46" s="96" t="s">
        <v>94</v>
      </c>
      <c r="AM46" s="95">
        <v>2.5588235294117645</v>
      </c>
      <c r="AN46" s="95">
        <v>0</v>
      </c>
      <c r="AO46" s="98" t="s">
        <v>326</v>
      </c>
      <c r="AP46" s="98">
        <v>0</v>
      </c>
      <c r="AQ46" s="98" t="s">
        <v>326</v>
      </c>
      <c r="AR46" s="98">
        <v>0.85000000000000386</v>
      </c>
      <c r="AS46" s="98">
        <v>1.0875000000000048</v>
      </c>
      <c r="AT46" s="99" t="s">
        <v>98</v>
      </c>
      <c r="AU46" s="98">
        <v>0</v>
      </c>
      <c r="AV46" s="98">
        <v>0</v>
      </c>
      <c r="AW46" s="98">
        <v>0</v>
      </c>
      <c r="AX46" s="98">
        <v>0</v>
      </c>
      <c r="AY46" s="98">
        <v>5.1041666666666892</v>
      </c>
      <c r="AZ46" s="98">
        <v>6.5303308823529695</v>
      </c>
      <c r="BA46" s="100">
        <v>0</v>
      </c>
      <c r="BB46" s="100">
        <v>0</v>
      </c>
      <c r="BC46" s="101">
        <v>0</v>
      </c>
      <c r="BD46" s="101">
        <v>0</v>
      </c>
      <c r="BE46" s="96">
        <v>30.000000000000135</v>
      </c>
      <c r="BF46" s="96">
        <v>38.382352941176642</v>
      </c>
      <c r="BG46" s="95">
        <v>0</v>
      </c>
      <c r="BH46" s="95">
        <v>1.2794117647058822</v>
      </c>
      <c r="BI46" s="96" t="s">
        <v>326</v>
      </c>
      <c r="CA46"/>
      <c r="CB46" t="s">
        <v>92</v>
      </c>
      <c r="CC46" s="44">
        <v>1.2794117647058822</v>
      </c>
      <c r="CD46" s="34"/>
      <c r="CE46" s="17" t="s">
        <v>84</v>
      </c>
      <c r="CF46" s="17" t="s">
        <v>93</v>
      </c>
      <c r="CG46" s="17">
        <f t="shared" si="6"/>
        <v>0</v>
      </c>
      <c r="CH46" s="34"/>
      <c r="CI46" s="34"/>
      <c r="CJ46" s="34"/>
      <c r="CK46" s="34"/>
      <c r="CL46" s="34"/>
      <c r="CM46" s="34"/>
      <c r="CN46" s="34"/>
      <c r="CO46" s="34"/>
      <c r="CP46" s="34"/>
      <c r="CQ46" s="34"/>
    </row>
    <row r="47" spans="2:95" x14ac:dyDescent="0.25">
      <c r="B47" s="34">
        <v>45</v>
      </c>
      <c r="C47" s="34">
        <v>2024</v>
      </c>
      <c r="D47" s="34" t="s">
        <v>110</v>
      </c>
      <c r="E47" s="34">
        <v>60</v>
      </c>
      <c r="F47" s="34" t="s">
        <v>81</v>
      </c>
      <c r="G47" s="34" t="s">
        <v>152</v>
      </c>
      <c r="H47" s="34" t="s">
        <v>151</v>
      </c>
      <c r="I47" s="34" t="s">
        <v>86</v>
      </c>
      <c r="J47" s="34" t="s">
        <v>91</v>
      </c>
      <c r="K47" s="34" t="s">
        <v>325</v>
      </c>
      <c r="L47" s="34" t="s">
        <v>169</v>
      </c>
      <c r="M47" s="34" t="s">
        <v>473</v>
      </c>
      <c r="N47" s="116">
        <v>0.22916666666666666</v>
      </c>
      <c r="O47" s="116">
        <v>0.26041666666666669</v>
      </c>
      <c r="P47" s="116" t="s">
        <v>58</v>
      </c>
      <c r="Q47" s="116">
        <v>0.6875</v>
      </c>
      <c r="R47" s="116" t="s">
        <v>68</v>
      </c>
      <c r="S47" s="116">
        <v>0.77083333333333337</v>
      </c>
      <c r="T47" s="34" t="s">
        <v>26</v>
      </c>
      <c r="U47" s="34" t="s">
        <v>48</v>
      </c>
      <c r="V47" s="34" t="s">
        <v>43</v>
      </c>
      <c r="W47" s="34" t="s">
        <v>326</v>
      </c>
      <c r="X47" s="34" t="s">
        <v>326</v>
      </c>
      <c r="Y47" s="34" t="s">
        <v>326</v>
      </c>
      <c r="Z47" s="34" t="s">
        <v>26</v>
      </c>
      <c r="AA47" s="34" t="s">
        <v>43</v>
      </c>
      <c r="AB47" s="95">
        <v>0</v>
      </c>
      <c r="AC47" s="34" t="s">
        <v>26</v>
      </c>
      <c r="AD47" s="34" t="s">
        <v>43</v>
      </c>
      <c r="AE47" s="95">
        <v>0</v>
      </c>
      <c r="AF47" s="96">
        <v>10.25</v>
      </c>
      <c r="AG47" s="97">
        <v>0</v>
      </c>
      <c r="AH47" s="96">
        <v>0</v>
      </c>
      <c r="AI47" s="97" t="s">
        <v>326</v>
      </c>
      <c r="AJ47" s="96">
        <v>82.500000000000057</v>
      </c>
      <c r="AK47" s="96">
        <v>105.55147058823536</v>
      </c>
      <c r="AL47" s="96" t="s">
        <v>96</v>
      </c>
      <c r="AM47" s="95">
        <v>2.5588235294117645</v>
      </c>
      <c r="AN47" s="95">
        <v>0</v>
      </c>
      <c r="AO47" s="98" t="s">
        <v>326</v>
      </c>
      <c r="AP47" s="98">
        <v>0</v>
      </c>
      <c r="AQ47" s="98" t="s">
        <v>326</v>
      </c>
      <c r="AR47" s="98">
        <v>14.006523000000001</v>
      </c>
      <c r="AS47" s="98">
        <v>17.920110308823531</v>
      </c>
      <c r="AT47" s="99" t="s">
        <v>101</v>
      </c>
      <c r="AU47" s="98">
        <v>2489.7388335469996</v>
      </c>
      <c r="AV47" s="98">
        <v>3185.4011546851316</v>
      </c>
      <c r="AW47" s="98">
        <v>326.81887</v>
      </c>
      <c r="AX47" s="98">
        <v>418.13590720588235</v>
      </c>
      <c r="AY47" s="98">
        <v>28.072916666666686</v>
      </c>
      <c r="AZ47" s="98">
        <v>35.916819852941195</v>
      </c>
      <c r="BA47" s="100">
        <v>6732465.7534246584</v>
      </c>
      <c r="BB47" s="100">
        <v>8613595.8904109597</v>
      </c>
      <c r="BC47" s="101">
        <v>8.6313663505444338E-2</v>
      </c>
      <c r="BD47" s="101">
        <v>0.11043071654373025</v>
      </c>
      <c r="BE47" s="96">
        <v>0</v>
      </c>
      <c r="BF47" s="96">
        <v>0</v>
      </c>
      <c r="BG47" s="95">
        <v>1.2794117647058822</v>
      </c>
      <c r="BH47" s="95">
        <v>1.2794117647058822</v>
      </c>
      <c r="BI47" s="96" t="s">
        <v>326</v>
      </c>
      <c r="CA47" t="s">
        <v>198</v>
      </c>
      <c r="CB47"/>
      <c r="CC47" s="44">
        <v>174.00000000000006</v>
      </c>
      <c r="CD47" s="34"/>
      <c r="CE47" s="17" t="s">
        <v>85</v>
      </c>
      <c r="CF47" s="17" t="s">
        <v>88</v>
      </c>
      <c r="CG47" s="17">
        <f t="shared" si="6"/>
        <v>0</v>
      </c>
      <c r="CH47" s="34"/>
      <c r="CI47" s="34"/>
      <c r="CJ47" s="34"/>
      <c r="CK47" s="34"/>
      <c r="CL47" s="34"/>
      <c r="CM47" s="34"/>
      <c r="CN47" s="34"/>
      <c r="CO47" s="34"/>
      <c r="CP47" s="34"/>
      <c r="CQ47" s="34"/>
    </row>
    <row r="48" spans="2:95" x14ac:dyDescent="0.25">
      <c r="B48" s="34">
        <v>46</v>
      </c>
      <c r="C48" s="34">
        <v>2024</v>
      </c>
      <c r="D48" s="34" t="s">
        <v>110</v>
      </c>
      <c r="E48" s="34">
        <v>34</v>
      </c>
      <c r="F48" s="34" t="s">
        <v>78</v>
      </c>
      <c r="G48" s="34" t="s">
        <v>152</v>
      </c>
      <c r="H48" s="34" t="s">
        <v>151</v>
      </c>
      <c r="I48" s="34" t="s">
        <v>85</v>
      </c>
      <c r="J48" s="34" t="s">
        <v>90</v>
      </c>
      <c r="K48" s="34" t="s">
        <v>325</v>
      </c>
      <c r="L48" s="34" t="s">
        <v>174</v>
      </c>
      <c r="M48" s="34" t="s">
        <v>254</v>
      </c>
      <c r="N48" s="116">
        <v>0</v>
      </c>
      <c r="O48" s="116">
        <v>0</v>
      </c>
      <c r="P48" s="116" t="s">
        <v>59</v>
      </c>
      <c r="Q48" s="116">
        <v>0</v>
      </c>
      <c r="R48" s="116" t="s">
        <v>71</v>
      </c>
      <c r="S48" s="116">
        <v>0</v>
      </c>
      <c r="T48" s="34" t="s">
        <v>35</v>
      </c>
      <c r="U48" s="34" t="s">
        <v>326</v>
      </c>
      <c r="V48" s="34" t="s">
        <v>2</v>
      </c>
      <c r="W48" s="34" t="s">
        <v>326</v>
      </c>
      <c r="X48" s="34" t="s">
        <v>326</v>
      </c>
      <c r="Y48" s="34" t="s">
        <v>326</v>
      </c>
      <c r="Z48" s="34" t="s">
        <v>149</v>
      </c>
      <c r="AA48" s="34" t="s">
        <v>149</v>
      </c>
      <c r="AB48" s="95">
        <v>1.2794117647058822</v>
      </c>
      <c r="AC48" s="34" t="s">
        <v>24</v>
      </c>
      <c r="AD48" s="34" t="s">
        <v>42</v>
      </c>
      <c r="AE48" s="95">
        <v>1.2794117647058822</v>
      </c>
      <c r="AF48" s="96">
        <v>11.999999999999998</v>
      </c>
      <c r="AG48" s="97">
        <v>0</v>
      </c>
      <c r="AH48" s="96">
        <v>0</v>
      </c>
      <c r="AI48" s="97" t="s">
        <v>326</v>
      </c>
      <c r="AJ48" s="96">
        <v>0</v>
      </c>
      <c r="AK48" s="96">
        <v>0</v>
      </c>
      <c r="AL48" s="96" t="s">
        <v>94</v>
      </c>
      <c r="AM48" s="95">
        <v>0</v>
      </c>
      <c r="AN48" s="95">
        <v>0</v>
      </c>
      <c r="AO48" s="98" t="s">
        <v>326</v>
      </c>
      <c r="AP48" s="98">
        <v>0</v>
      </c>
      <c r="AQ48" s="98" t="s">
        <v>326</v>
      </c>
      <c r="AR48" s="98">
        <v>0</v>
      </c>
      <c r="AS48" s="98">
        <v>0</v>
      </c>
      <c r="AT48" s="99" t="s">
        <v>98</v>
      </c>
      <c r="AU48" s="98">
        <v>0</v>
      </c>
      <c r="AV48" s="98">
        <v>0</v>
      </c>
      <c r="AW48" s="98">
        <v>0</v>
      </c>
      <c r="AX48" s="98">
        <v>0</v>
      </c>
      <c r="AY48" s="98">
        <v>0</v>
      </c>
      <c r="AZ48" s="98">
        <v>0</v>
      </c>
      <c r="BA48" s="100">
        <v>0</v>
      </c>
      <c r="BB48" s="100">
        <v>0</v>
      </c>
      <c r="BC48" s="101">
        <v>0</v>
      </c>
      <c r="BD48" s="101">
        <v>0</v>
      </c>
      <c r="BE48" s="96">
        <v>0</v>
      </c>
      <c r="BF48" s="96">
        <v>0</v>
      </c>
      <c r="BG48" s="95">
        <v>1.2794117647058822</v>
      </c>
      <c r="BH48" s="95">
        <v>1.2794117647058822</v>
      </c>
      <c r="BI48" s="96" t="s">
        <v>326</v>
      </c>
      <c r="CA48"/>
      <c r="CB48"/>
      <c r="CC48"/>
      <c r="CD48" s="34"/>
      <c r="CE48" s="17" t="s">
        <v>85</v>
      </c>
      <c r="CF48" s="17" t="s">
        <v>89</v>
      </c>
      <c r="CG48" s="17">
        <f t="shared" si="6"/>
        <v>6.3970588235294112</v>
      </c>
      <c r="CH48" s="34"/>
      <c r="CI48" s="34"/>
      <c r="CJ48" s="34"/>
      <c r="CK48" s="34"/>
      <c r="CL48" s="34"/>
      <c r="CM48" s="34"/>
      <c r="CN48" s="34"/>
      <c r="CO48" s="34"/>
      <c r="CP48" s="34"/>
      <c r="CQ48" s="34"/>
    </row>
    <row r="49" spans="2:95" x14ac:dyDescent="0.25">
      <c r="B49" s="34">
        <v>47</v>
      </c>
      <c r="C49" s="34">
        <v>2024</v>
      </c>
      <c r="D49" s="34" t="s">
        <v>109</v>
      </c>
      <c r="E49" s="34">
        <v>34</v>
      </c>
      <c r="F49" s="34" t="s">
        <v>78</v>
      </c>
      <c r="G49" s="34" t="s">
        <v>152</v>
      </c>
      <c r="H49" s="34" t="s">
        <v>151</v>
      </c>
      <c r="I49" s="34" t="s">
        <v>83</v>
      </c>
      <c r="J49" s="34" t="s">
        <v>89</v>
      </c>
      <c r="K49" s="34" t="s">
        <v>325</v>
      </c>
      <c r="L49" s="34" t="s">
        <v>177</v>
      </c>
      <c r="M49" s="34" t="s">
        <v>474</v>
      </c>
      <c r="N49" s="116">
        <v>0.20833333333333334</v>
      </c>
      <c r="O49" s="116">
        <v>0.25</v>
      </c>
      <c r="P49" s="116" t="s">
        <v>58</v>
      </c>
      <c r="Q49" s="116">
        <v>0.58333333333333337</v>
      </c>
      <c r="R49" s="116" t="s">
        <v>66</v>
      </c>
      <c r="S49" s="116">
        <v>0.625</v>
      </c>
      <c r="T49" s="34" t="s">
        <v>32</v>
      </c>
      <c r="U49" s="34" t="s">
        <v>47</v>
      </c>
      <c r="V49" s="34" t="s">
        <v>45</v>
      </c>
      <c r="W49" s="34" t="s">
        <v>326</v>
      </c>
      <c r="X49" s="34" t="s">
        <v>326</v>
      </c>
      <c r="Y49" s="34" t="s">
        <v>326</v>
      </c>
      <c r="Z49" s="34" t="s">
        <v>32</v>
      </c>
      <c r="AA49" s="34" t="s">
        <v>45</v>
      </c>
      <c r="AB49" s="95">
        <v>0</v>
      </c>
      <c r="AC49" s="34" t="s">
        <v>32</v>
      </c>
      <c r="AD49" s="34" t="s">
        <v>45</v>
      </c>
      <c r="AE49" s="95">
        <v>0</v>
      </c>
      <c r="AF49" s="96">
        <v>8</v>
      </c>
      <c r="AG49" s="97">
        <v>0</v>
      </c>
      <c r="AH49" s="96">
        <v>0</v>
      </c>
      <c r="AI49" s="97" t="s">
        <v>326</v>
      </c>
      <c r="AJ49" s="96">
        <v>59.999999999999964</v>
      </c>
      <c r="AK49" s="96">
        <v>76.764705882352885</v>
      </c>
      <c r="AL49" s="96" t="s">
        <v>95</v>
      </c>
      <c r="AM49" s="95">
        <v>2.5588235294117645</v>
      </c>
      <c r="AN49" s="95">
        <v>0</v>
      </c>
      <c r="AO49" s="98" t="s">
        <v>326</v>
      </c>
      <c r="AP49" s="98">
        <v>0</v>
      </c>
      <c r="AQ49" s="98" t="s">
        <v>326</v>
      </c>
      <c r="AR49" s="98">
        <v>12.260146000000006</v>
      </c>
      <c r="AS49" s="98">
        <v>15.68577502941177</v>
      </c>
      <c r="AT49" s="99" t="s">
        <v>101</v>
      </c>
      <c r="AU49" s="98">
        <v>0</v>
      </c>
      <c r="AV49" s="98">
        <v>0</v>
      </c>
      <c r="AW49" s="98">
        <v>0</v>
      </c>
      <c r="AX49" s="98">
        <v>0</v>
      </c>
      <c r="AY49" s="98">
        <v>20.416666666666654</v>
      </c>
      <c r="AZ49" s="98">
        <v>26.121323529411747</v>
      </c>
      <c r="BA49" s="100">
        <v>234931.50684931505</v>
      </c>
      <c r="BB49" s="100">
        <v>300574.1337630942</v>
      </c>
      <c r="BC49" s="101">
        <v>9.788812785388127E-3</v>
      </c>
      <c r="BD49" s="101">
        <v>1.2523922240128925E-2</v>
      </c>
      <c r="BE49" s="96">
        <v>119.99999999999993</v>
      </c>
      <c r="BF49" s="96">
        <v>153.52941176470577</v>
      </c>
      <c r="BG49" s="95">
        <v>0</v>
      </c>
      <c r="BH49" s="95">
        <v>1.2794117647058822</v>
      </c>
      <c r="BI49" s="96" t="s">
        <v>326</v>
      </c>
      <c r="CA49"/>
      <c r="CB49"/>
      <c r="CC49"/>
      <c r="CD49" s="34"/>
      <c r="CE49" s="17" t="s">
        <v>85</v>
      </c>
      <c r="CF49" s="17" t="s">
        <v>90</v>
      </c>
      <c r="CG49" s="17">
        <f t="shared" si="6"/>
        <v>19.191176470588239</v>
      </c>
      <c r="CH49" s="34"/>
      <c r="CI49" s="34"/>
      <c r="CJ49" s="34"/>
      <c r="CK49" s="34"/>
      <c r="CL49" s="34"/>
      <c r="CM49" s="34"/>
      <c r="CN49" s="34"/>
      <c r="CO49" s="34"/>
      <c r="CP49" s="34"/>
      <c r="CQ49" s="34"/>
    </row>
    <row r="50" spans="2:95" x14ac:dyDescent="0.25">
      <c r="B50" s="34">
        <v>48</v>
      </c>
      <c r="C50" s="34">
        <v>2024</v>
      </c>
      <c r="D50" s="34" t="s">
        <v>110</v>
      </c>
      <c r="E50" s="34">
        <v>46</v>
      </c>
      <c r="F50" s="34" t="s">
        <v>79</v>
      </c>
      <c r="G50" s="34" t="s">
        <v>152</v>
      </c>
      <c r="H50" s="34" t="s">
        <v>151</v>
      </c>
      <c r="I50" s="34" t="s">
        <v>85</v>
      </c>
      <c r="J50" s="34" t="s">
        <v>90</v>
      </c>
      <c r="K50" s="34" t="s">
        <v>325</v>
      </c>
      <c r="L50" s="34" t="s">
        <v>171</v>
      </c>
      <c r="M50" s="34" t="s">
        <v>473</v>
      </c>
      <c r="N50" s="116">
        <v>0.2673611111111111</v>
      </c>
      <c r="O50" s="116">
        <v>0.29166666666666669</v>
      </c>
      <c r="P50" s="116" t="s">
        <v>59</v>
      </c>
      <c r="Q50" s="116">
        <v>0.69444444444444442</v>
      </c>
      <c r="R50" s="116" t="s">
        <v>68</v>
      </c>
      <c r="S50" s="116">
        <v>0.72222222222222221</v>
      </c>
      <c r="T50" s="34" t="s">
        <v>149</v>
      </c>
      <c r="U50" s="34" t="s">
        <v>326</v>
      </c>
      <c r="V50" s="34" t="s">
        <v>149</v>
      </c>
      <c r="W50" s="34" t="s">
        <v>326</v>
      </c>
      <c r="X50" s="34" t="s">
        <v>326</v>
      </c>
      <c r="Y50" s="34" t="s">
        <v>326</v>
      </c>
      <c r="Z50" s="34" t="s">
        <v>30</v>
      </c>
      <c r="AA50" s="34" t="s">
        <v>44</v>
      </c>
      <c r="AB50" s="95">
        <v>1.2794117647058822</v>
      </c>
      <c r="AC50" s="34" t="s">
        <v>149</v>
      </c>
      <c r="AD50" s="34" t="s">
        <v>149</v>
      </c>
      <c r="AE50" s="95">
        <v>0</v>
      </c>
      <c r="AF50" s="96">
        <v>9.6666666666666661</v>
      </c>
      <c r="AG50" s="97">
        <v>0</v>
      </c>
      <c r="AH50" s="96">
        <v>0</v>
      </c>
      <c r="AI50" s="97" t="s">
        <v>326</v>
      </c>
      <c r="AJ50" s="96">
        <v>37.500000000000028</v>
      </c>
      <c r="AK50" s="96">
        <v>47.977941176470623</v>
      </c>
      <c r="AL50" s="96" t="s">
        <v>95</v>
      </c>
      <c r="AM50" s="95">
        <v>2.5588235294117645</v>
      </c>
      <c r="AN50" s="95">
        <v>0</v>
      </c>
      <c r="AO50" s="98" t="s">
        <v>326</v>
      </c>
      <c r="AP50" s="98">
        <v>0</v>
      </c>
      <c r="AQ50" s="98" t="s">
        <v>326</v>
      </c>
      <c r="AR50" s="98">
        <v>2.1250000000000013</v>
      </c>
      <c r="AS50" s="98">
        <v>2.7187500000000013</v>
      </c>
      <c r="AT50" s="99" t="s">
        <v>98</v>
      </c>
      <c r="AU50" s="98">
        <v>0</v>
      </c>
      <c r="AV50" s="98">
        <v>0</v>
      </c>
      <c r="AW50" s="98">
        <v>0</v>
      </c>
      <c r="AX50" s="98">
        <v>0</v>
      </c>
      <c r="AY50" s="98">
        <v>12.760416666666677</v>
      </c>
      <c r="AZ50" s="98">
        <v>16.325827205882366</v>
      </c>
      <c r="BA50" s="100">
        <v>0</v>
      </c>
      <c r="BB50" s="100">
        <v>0</v>
      </c>
      <c r="BC50" s="101">
        <v>0</v>
      </c>
      <c r="BD50" s="101">
        <v>0</v>
      </c>
      <c r="BE50" s="96">
        <v>75.000000000000057</v>
      </c>
      <c r="BF50" s="96">
        <v>95.955882352941245</v>
      </c>
      <c r="BG50" s="95">
        <v>0</v>
      </c>
      <c r="BH50" s="95">
        <v>1.2794117647058822</v>
      </c>
      <c r="BI50" s="96" t="s">
        <v>326</v>
      </c>
      <c r="CA50"/>
      <c r="CB50"/>
      <c r="CC50"/>
      <c r="CD50" s="34"/>
      <c r="CE50" s="17" t="s">
        <v>85</v>
      </c>
      <c r="CF50" s="17" t="s">
        <v>91</v>
      </c>
      <c r="CG50" s="17">
        <f t="shared" si="6"/>
        <v>29.426470588235311</v>
      </c>
      <c r="CH50" s="34"/>
      <c r="CI50" s="34"/>
      <c r="CJ50" s="34"/>
      <c r="CK50" s="34"/>
      <c r="CL50" s="34"/>
      <c r="CM50" s="34"/>
      <c r="CN50" s="34"/>
      <c r="CO50" s="34"/>
      <c r="CP50" s="34"/>
      <c r="CQ50" s="34"/>
    </row>
    <row r="51" spans="2:95" x14ac:dyDescent="0.25">
      <c r="B51" s="34">
        <v>49</v>
      </c>
      <c r="C51" s="34">
        <v>2024</v>
      </c>
      <c r="D51" s="34" t="s">
        <v>110</v>
      </c>
      <c r="E51" s="34">
        <v>58</v>
      </c>
      <c r="F51" s="34" t="s">
        <v>80</v>
      </c>
      <c r="G51" s="34" t="s">
        <v>152</v>
      </c>
      <c r="H51" s="34" t="s">
        <v>151</v>
      </c>
      <c r="I51" s="34" t="s">
        <v>85</v>
      </c>
      <c r="J51" s="34" t="s">
        <v>91</v>
      </c>
      <c r="K51" s="34" t="s">
        <v>325</v>
      </c>
      <c r="L51" s="34" t="s">
        <v>174</v>
      </c>
      <c r="M51" s="34" t="s">
        <v>473</v>
      </c>
      <c r="N51" s="116">
        <v>0.23958333333333334</v>
      </c>
      <c r="O51" s="116">
        <v>0.27083333333333331</v>
      </c>
      <c r="P51" s="116" t="s">
        <v>58</v>
      </c>
      <c r="Q51" s="116">
        <v>0.66666666666666663</v>
      </c>
      <c r="R51" s="116" t="s">
        <v>68</v>
      </c>
      <c r="S51" s="116">
        <v>0.6875</v>
      </c>
      <c r="T51" s="34" t="s">
        <v>24</v>
      </c>
      <c r="U51" s="34" t="s">
        <v>326</v>
      </c>
      <c r="V51" s="34" t="s">
        <v>42</v>
      </c>
      <c r="W51" s="34" t="s">
        <v>149</v>
      </c>
      <c r="X51" s="34" t="s">
        <v>149</v>
      </c>
      <c r="Y51" s="34" t="s">
        <v>326</v>
      </c>
      <c r="Z51" s="34" t="s">
        <v>32</v>
      </c>
      <c r="AA51" s="34" t="s">
        <v>45</v>
      </c>
      <c r="AB51" s="95">
        <v>1.2794117647058822</v>
      </c>
      <c r="AC51" s="34" t="s">
        <v>24</v>
      </c>
      <c r="AD51" s="34" t="s">
        <v>42</v>
      </c>
      <c r="AE51" s="95">
        <v>0</v>
      </c>
      <c r="AF51" s="96">
        <v>9.5</v>
      </c>
      <c r="AG51" s="97">
        <v>15</v>
      </c>
      <c r="AH51" s="96">
        <v>19.191176470588232</v>
      </c>
      <c r="AI51" s="97" t="s">
        <v>103</v>
      </c>
      <c r="AJ51" s="96">
        <v>37.500000000000007</v>
      </c>
      <c r="AK51" s="96">
        <v>47.977941176470594</v>
      </c>
      <c r="AL51" s="96" t="s">
        <v>95</v>
      </c>
      <c r="AM51" s="95">
        <v>2.5588235294117645</v>
      </c>
      <c r="AN51" s="95">
        <v>2.5588235294117645</v>
      </c>
      <c r="AO51" s="98">
        <v>0.84999999999999987</v>
      </c>
      <c r="AP51" s="98">
        <v>1.0874999999999997</v>
      </c>
      <c r="AQ51" s="98" t="s">
        <v>106</v>
      </c>
      <c r="AR51" s="98">
        <v>9.2788940000000082</v>
      </c>
      <c r="AS51" s="98">
        <v>11.871526147058834</v>
      </c>
      <c r="AT51" s="99" t="s">
        <v>100</v>
      </c>
      <c r="AU51" s="98">
        <v>20.152391418721173</v>
      </c>
      <c r="AV51" s="98">
        <v>25.783206668069734</v>
      </c>
      <c r="AW51" s="98">
        <v>2.4820661418269259</v>
      </c>
      <c r="AX51" s="98">
        <v>3.1755846226315079</v>
      </c>
      <c r="AY51" s="98">
        <v>12.76041666666667</v>
      </c>
      <c r="AZ51" s="98">
        <v>16.325827205882355</v>
      </c>
      <c r="BA51" s="100">
        <v>578200</v>
      </c>
      <c r="BB51" s="100">
        <v>739755.88235294109</v>
      </c>
      <c r="BC51" s="101">
        <v>7.4128205128205131E-3</v>
      </c>
      <c r="BD51" s="101">
        <v>9.4840497737556564E-3</v>
      </c>
      <c r="BE51" s="96">
        <v>30</v>
      </c>
      <c r="BF51" s="96">
        <v>38.382352941176464</v>
      </c>
      <c r="BG51" s="95">
        <v>0</v>
      </c>
      <c r="BH51" s="95">
        <v>1.2794117647058822</v>
      </c>
      <c r="BI51" s="96" t="s">
        <v>326</v>
      </c>
      <c r="CA51"/>
      <c r="CB51"/>
      <c r="CC51"/>
      <c r="CD51" s="34"/>
      <c r="CE51" s="17" t="s">
        <v>85</v>
      </c>
      <c r="CF51" s="17" t="s">
        <v>92</v>
      </c>
      <c r="CG51" s="17">
        <f t="shared" si="6"/>
        <v>1.2794117647058822</v>
      </c>
      <c r="CH51" s="34"/>
      <c r="CI51" s="34"/>
      <c r="CJ51" s="34"/>
      <c r="CK51" s="34"/>
      <c r="CL51" s="34"/>
      <c r="CM51" s="34"/>
      <c r="CN51" s="34"/>
      <c r="CO51" s="34"/>
      <c r="CP51" s="34"/>
      <c r="CQ51" s="34"/>
    </row>
    <row r="52" spans="2:95" x14ac:dyDescent="0.25">
      <c r="B52" s="34">
        <v>50</v>
      </c>
      <c r="C52" s="34">
        <v>2024</v>
      </c>
      <c r="D52" s="34" t="s">
        <v>110</v>
      </c>
      <c r="E52" s="34">
        <v>32</v>
      </c>
      <c r="F52" s="34" t="s">
        <v>78</v>
      </c>
      <c r="G52" s="34" t="s">
        <v>152</v>
      </c>
      <c r="H52" s="34" t="s">
        <v>151</v>
      </c>
      <c r="I52" s="34" t="s">
        <v>85</v>
      </c>
      <c r="J52" s="34" t="s">
        <v>90</v>
      </c>
      <c r="K52" s="34" t="s">
        <v>325</v>
      </c>
      <c r="L52" s="34" t="s">
        <v>168</v>
      </c>
      <c r="M52" s="34" t="s">
        <v>473</v>
      </c>
      <c r="N52" s="116">
        <v>0.27083333333333331</v>
      </c>
      <c r="O52" s="116">
        <v>0.29166666666666669</v>
      </c>
      <c r="P52" s="116" t="s">
        <v>59</v>
      </c>
      <c r="Q52" s="116">
        <v>0.6875</v>
      </c>
      <c r="R52" s="116" t="s">
        <v>68</v>
      </c>
      <c r="S52" s="116">
        <v>0.71180555555555558</v>
      </c>
      <c r="T52" s="34" t="s">
        <v>149</v>
      </c>
      <c r="U52" s="34" t="s">
        <v>326</v>
      </c>
      <c r="V52" s="34" t="s">
        <v>149</v>
      </c>
      <c r="W52" s="34" t="s">
        <v>326</v>
      </c>
      <c r="X52" s="34" t="s">
        <v>326</v>
      </c>
      <c r="Y52" s="34" t="s">
        <v>326</v>
      </c>
      <c r="Z52" s="34" t="s">
        <v>149</v>
      </c>
      <c r="AA52" s="34" t="s">
        <v>149</v>
      </c>
      <c r="AB52" s="95">
        <v>0</v>
      </c>
      <c r="AC52" s="34" t="s">
        <v>32</v>
      </c>
      <c r="AD52" s="34" t="s">
        <v>45</v>
      </c>
      <c r="AE52" s="95">
        <v>1.2794117647058822</v>
      </c>
      <c r="AF52" s="96">
        <v>9.5</v>
      </c>
      <c r="AG52" s="97">
        <v>0</v>
      </c>
      <c r="AH52" s="96">
        <v>0</v>
      </c>
      <c r="AI52" s="97" t="s">
        <v>326</v>
      </c>
      <c r="AJ52" s="96">
        <v>32.500000000000043</v>
      </c>
      <c r="AK52" s="96">
        <v>41.580882352941231</v>
      </c>
      <c r="AL52" s="96" t="s">
        <v>95</v>
      </c>
      <c r="AM52" s="95">
        <v>2.5588235294117645</v>
      </c>
      <c r="AN52" s="95">
        <v>0</v>
      </c>
      <c r="AO52" s="98" t="s">
        <v>326</v>
      </c>
      <c r="AP52" s="98">
        <v>0</v>
      </c>
      <c r="AQ52" s="98" t="s">
        <v>326</v>
      </c>
      <c r="AR52" s="98">
        <v>1.841666666666669</v>
      </c>
      <c r="AS52" s="98">
        <v>2.3562500000000028</v>
      </c>
      <c r="AT52" s="99" t="s">
        <v>98</v>
      </c>
      <c r="AU52" s="98">
        <v>0</v>
      </c>
      <c r="AV52" s="98">
        <v>0</v>
      </c>
      <c r="AW52" s="98">
        <v>0</v>
      </c>
      <c r="AX52" s="98">
        <v>0</v>
      </c>
      <c r="AY52" s="98">
        <v>11.059027777777793</v>
      </c>
      <c r="AZ52" s="98">
        <v>14.149050245098056</v>
      </c>
      <c r="BA52" s="100">
        <v>0</v>
      </c>
      <c r="BB52" s="100">
        <v>0</v>
      </c>
      <c r="BC52" s="101">
        <v>0</v>
      </c>
      <c r="BD52" s="101">
        <v>0</v>
      </c>
      <c r="BE52" s="96">
        <v>65.000000000000085</v>
      </c>
      <c r="BF52" s="96">
        <v>83.161764705882462</v>
      </c>
      <c r="BG52" s="95">
        <v>0</v>
      </c>
      <c r="BH52" s="95">
        <v>1.2794117647058822</v>
      </c>
      <c r="BI52" s="96" t="s">
        <v>326</v>
      </c>
      <c r="CA52"/>
      <c r="CB52"/>
      <c r="CC52"/>
      <c r="CD52" s="34"/>
      <c r="CE52" s="17" t="s">
        <v>85</v>
      </c>
      <c r="CF52" s="17" t="s">
        <v>93</v>
      </c>
      <c r="CG52" s="17">
        <f t="shared" si="6"/>
        <v>1.2794117647058822</v>
      </c>
      <c r="CH52" s="34"/>
      <c r="CI52" s="34"/>
      <c r="CJ52" s="34"/>
      <c r="CK52" s="34"/>
      <c r="CL52" s="34"/>
      <c r="CM52" s="34"/>
      <c r="CN52" s="34"/>
      <c r="CO52" s="34"/>
      <c r="CP52" s="34"/>
      <c r="CQ52" s="34"/>
    </row>
    <row r="53" spans="2:95" x14ac:dyDescent="0.25">
      <c r="B53" s="34">
        <v>51</v>
      </c>
      <c r="C53" s="34">
        <v>2024</v>
      </c>
      <c r="D53" s="34" t="s">
        <v>110</v>
      </c>
      <c r="E53" s="34">
        <v>37</v>
      </c>
      <c r="F53" s="34" t="s">
        <v>78</v>
      </c>
      <c r="G53" s="34" t="s">
        <v>152</v>
      </c>
      <c r="H53" s="34" t="s">
        <v>151</v>
      </c>
      <c r="I53" s="34" t="s">
        <v>84</v>
      </c>
      <c r="J53" s="34" t="s">
        <v>90</v>
      </c>
      <c r="K53" s="34" t="s">
        <v>325</v>
      </c>
      <c r="L53" s="34" t="s">
        <v>168</v>
      </c>
      <c r="M53" s="34" t="s">
        <v>473</v>
      </c>
      <c r="N53" s="116">
        <v>0.28472222222222221</v>
      </c>
      <c r="O53" s="116">
        <v>0.29166666666666669</v>
      </c>
      <c r="P53" s="116" t="s">
        <v>59</v>
      </c>
      <c r="Q53" s="116">
        <v>0.6875</v>
      </c>
      <c r="R53" s="116" t="s">
        <v>68</v>
      </c>
      <c r="S53" s="116">
        <v>0.69444444444444442</v>
      </c>
      <c r="T53" s="34" t="s">
        <v>149</v>
      </c>
      <c r="U53" s="34" t="s">
        <v>326</v>
      </c>
      <c r="V53" s="34" t="s">
        <v>149</v>
      </c>
      <c r="W53" s="34" t="s">
        <v>326</v>
      </c>
      <c r="X53" s="34" t="s">
        <v>326</v>
      </c>
      <c r="Y53" s="34" t="s">
        <v>326</v>
      </c>
      <c r="Z53" s="34" t="s">
        <v>149</v>
      </c>
      <c r="AA53" s="34" t="s">
        <v>149</v>
      </c>
      <c r="AB53" s="95">
        <v>0</v>
      </c>
      <c r="AC53" s="34" t="s">
        <v>149</v>
      </c>
      <c r="AD53" s="34" t="s">
        <v>149</v>
      </c>
      <c r="AE53" s="95">
        <v>0</v>
      </c>
      <c r="AF53" s="96">
        <v>9.5</v>
      </c>
      <c r="AG53" s="97">
        <v>0</v>
      </c>
      <c r="AH53" s="96">
        <v>0</v>
      </c>
      <c r="AI53" s="97" t="s">
        <v>326</v>
      </c>
      <c r="AJ53" s="96">
        <v>10.000000000000004</v>
      </c>
      <c r="AK53" s="96">
        <v>12.794117647058828</v>
      </c>
      <c r="AL53" s="96" t="s">
        <v>94</v>
      </c>
      <c r="AM53" s="95">
        <v>2.5588235294117645</v>
      </c>
      <c r="AN53" s="95">
        <v>0</v>
      </c>
      <c r="AO53" s="98" t="s">
        <v>326</v>
      </c>
      <c r="AP53" s="98">
        <v>0</v>
      </c>
      <c r="AQ53" s="98" t="s">
        <v>326</v>
      </c>
      <c r="AR53" s="98">
        <v>0.56666666666666687</v>
      </c>
      <c r="AS53" s="98">
        <v>0.7250000000000002</v>
      </c>
      <c r="AT53" s="99" t="s">
        <v>98</v>
      </c>
      <c r="AU53" s="98">
        <v>0</v>
      </c>
      <c r="AV53" s="98">
        <v>0</v>
      </c>
      <c r="AW53" s="98">
        <v>0</v>
      </c>
      <c r="AX53" s="98">
        <v>0</v>
      </c>
      <c r="AY53" s="98">
        <v>3.4027777777777786</v>
      </c>
      <c r="AZ53" s="98">
        <v>4.3535539215686283</v>
      </c>
      <c r="BA53" s="100">
        <v>0</v>
      </c>
      <c r="BB53" s="100">
        <v>0</v>
      </c>
      <c r="BC53" s="101">
        <v>0</v>
      </c>
      <c r="BD53" s="101">
        <v>0</v>
      </c>
      <c r="BE53" s="96">
        <v>20.000000000000007</v>
      </c>
      <c r="BF53" s="96">
        <v>25.588235294117656</v>
      </c>
      <c r="BG53" s="95">
        <v>1.2794117647058822</v>
      </c>
      <c r="BH53" s="95">
        <v>1.2794117647058822</v>
      </c>
      <c r="BI53" s="96" t="s">
        <v>326</v>
      </c>
      <c r="CA53"/>
      <c r="CB53"/>
      <c r="CC53"/>
      <c r="CD53" s="34"/>
      <c r="CE53" s="17" t="s">
        <v>86</v>
      </c>
      <c r="CF53" s="17" t="s">
        <v>88</v>
      </c>
      <c r="CG53" s="17">
        <f t="shared" si="6"/>
        <v>0</v>
      </c>
      <c r="CH53" s="34"/>
      <c r="CI53" s="34"/>
      <c r="CJ53" s="34"/>
      <c r="CK53" s="34"/>
      <c r="CL53" s="34"/>
      <c r="CM53" s="34"/>
      <c r="CN53" s="34"/>
      <c r="CO53" s="34"/>
      <c r="CP53" s="34"/>
      <c r="CQ53" s="34"/>
    </row>
    <row r="54" spans="2:95" x14ac:dyDescent="0.25">
      <c r="B54" s="34">
        <v>52</v>
      </c>
      <c r="C54" s="34">
        <v>2024</v>
      </c>
      <c r="D54" s="34" t="s">
        <v>109</v>
      </c>
      <c r="E54" s="34">
        <v>60</v>
      </c>
      <c r="F54" s="34" t="s">
        <v>81</v>
      </c>
      <c r="G54" s="34" t="s">
        <v>152</v>
      </c>
      <c r="H54" s="34" t="s">
        <v>151</v>
      </c>
      <c r="I54" s="34" t="s">
        <v>84</v>
      </c>
      <c r="J54" s="34" t="s">
        <v>89</v>
      </c>
      <c r="K54" s="34" t="s">
        <v>325</v>
      </c>
      <c r="L54" s="34" t="s">
        <v>168</v>
      </c>
      <c r="M54" s="34" t="s">
        <v>474</v>
      </c>
      <c r="N54" s="116">
        <v>0.22916666666666666</v>
      </c>
      <c r="O54" s="116">
        <v>0.27430555555555558</v>
      </c>
      <c r="P54" s="116" t="s">
        <v>58</v>
      </c>
      <c r="Q54" s="116">
        <v>0.6875</v>
      </c>
      <c r="R54" s="116" t="s">
        <v>68</v>
      </c>
      <c r="S54" s="116">
        <v>0.74305555555555558</v>
      </c>
      <c r="T54" s="34" t="s">
        <v>27</v>
      </c>
      <c r="U54" s="34" t="s">
        <v>326</v>
      </c>
      <c r="V54" s="34" t="s">
        <v>42</v>
      </c>
      <c r="W54" s="34" t="s">
        <v>326</v>
      </c>
      <c r="X54" s="34" t="s">
        <v>326</v>
      </c>
      <c r="Y54" s="34" t="s">
        <v>326</v>
      </c>
      <c r="Z54" s="34" t="s">
        <v>27</v>
      </c>
      <c r="AA54" s="34" t="s">
        <v>42</v>
      </c>
      <c r="AB54" s="95">
        <v>0</v>
      </c>
      <c r="AC54" s="34" t="s">
        <v>27</v>
      </c>
      <c r="AD54" s="34" t="s">
        <v>42</v>
      </c>
      <c r="AE54" s="95">
        <v>0</v>
      </c>
      <c r="AF54" s="96">
        <v>9.9166666666666661</v>
      </c>
      <c r="AG54" s="97">
        <v>0</v>
      </c>
      <c r="AH54" s="96">
        <v>0</v>
      </c>
      <c r="AI54" s="97" t="s">
        <v>326</v>
      </c>
      <c r="AJ54" s="96">
        <v>72.500000000000028</v>
      </c>
      <c r="AK54" s="96">
        <v>92.757352941176492</v>
      </c>
      <c r="AL54" s="96" t="s">
        <v>96</v>
      </c>
      <c r="AM54" s="95">
        <v>2.5588235294117645</v>
      </c>
      <c r="AN54" s="95">
        <v>0</v>
      </c>
      <c r="AO54" s="98" t="s">
        <v>326</v>
      </c>
      <c r="AP54" s="98">
        <v>0</v>
      </c>
      <c r="AQ54" s="98" t="s">
        <v>326</v>
      </c>
      <c r="AR54" s="98">
        <v>5.5308449999999993</v>
      </c>
      <c r="AS54" s="98">
        <v>7.0762281617647043</v>
      </c>
      <c r="AT54" s="99" t="s">
        <v>100</v>
      </c>
      <c r="AU54" s="98">
        <v>132.87414248043476</v>
      </c>
      <c r="AV54" s="98">
        <v>170.00074111467387</v>
      </c>
      <c r="AW54" s="98">
        <v>16.365423007246378</v>
      </c>
      <c r="AX54" s="98">
        <v>20.938114729859333</v>
      </c>
      <c r="AY54" s="98">
        <v>24.670138888888896</v>
      </c>
      <c r="AZ54" s="98">
        <v>31.563265931372555</v>
      </c>
      <c r="BA54" s="100">
        <v>1445500</v>
      </c>
      <c r="BB54" s="100">
        <v>1849389.7058823528</v>
      </c>
      <c r="BC54" s="101">
        <v>6.0229166666666667E-2</v>
      </c>
      <c r="BD54" s="101">
        <v>7.7057904411764702E-2</v>
      </c>
      <c r="BE54" s="96">
        <v>0</v>
      </c>
      <c r="BF54" s="96">
        <v>0</v>
      </c>
      <c r="BG54" s="95">
        <v>1.2794117647058822</v>
      </c>
      <c r="BH54" s="95">
        <v>1.2794117647058822</v>
      </c>
      <c r="BI54" s="96" t="s">
        <v>326</v>
      </c>
      <c r="CA54"/>
      <c r="CB54"/>
      <c r="CC54"/>
      <c r="CD54" s="34"/>
      <c r="CE54" s="17" t="s">
        <v>86</v>
      </c>
      <c r="CF54" s="17" t="s">
        <v>89</v>
      </c>
      <c r="CG54" s="17">
        <f t="shared" si="6"/>
        <v>0</v>
      </c>
      <c r="CH54" s="34"/>
      <c r="CI54" s="34"/>
      <c r="CJ54" s="34"/>
      <c r="CK54" s="34"/>
      <c r="CL54" s="34"/>
      <c r="CM54" s="34"/>
      <c r="CN54" s="34"/>
      <c r="CO54" s="34"/>
      <c r="CP54" s="34"/>
      <c r="CQ54" s="34"/>
    </row>
    <row r="55" spans="2:95" x14ac:dyDescent="0.25">
      <c r="B55" s="34">
        <v>53</v>
      </c>
      <c r="C55" s="34">
        <v>2024</v>
      </c>
      <c r="D55" s="34" t="s">
        <v>109</v>
      </c>
      <c r="E55" s="34">
        <v>55</v>
      </c>
      <c r="F55" s="34" t="s">
        <v>80</v>
      </c>
      <c r="G55" s="34" t="s">
        <v>152</v>
      </c>
      <c r="H55" s="34" t="s">
        <v>151</v>
      </c>
      <c r="I55" s="34" t="s">
        <v>85</v>
      </c>
      <c r="J55" s="34" t="s">
        <v>91</v>
      </c>
      <c r="K55" s="34" t="s">
        <v>325</v>
      </c>
      <c r="L55" s="34" t="s">
        <v>169</v>
      </c>
      <c r="M55" s="34" t="s">
        <v>474</v>
      </c>
      <c r="N55" s="116">
        <v>0.21875</v>
      </c>
      <c r="O55" s="116">
        <v>0.24305555555555555</v>
      </c>
      <c r="P55" s="116" t="s">
        <v>57</v>
      </c>
      <c r="Q55" s="116">
        <v>0.58333333333333337</v>
      </c>
      <c r="R55" s="116" t="s">
        <v>66</v>
      </c>
      <c r="S55" s="116">
        <v>0.625</v>
      </c>
      <c r="T55" s="34" t="s">
        <v>26</v>
      </c>
      <c r="U55" s="34" t="s">
        <v>48</v>
      </c>
      <c r="V55" s="34" t="s">
        <v>43</v>
      </c>
      <c r="W55" s="34" t="s">
        <v>326</v>
      </c>
      <c r="X55" s="34" t="s">
        <v>326</v>
      </c>
      <c r="Y55" s="34" t="s">
        <v>326</v>
      </c>
      <c r="Z55" s="34" t="s">
        <v>26</v>
      </c>
      <c r="AA55" s="34" t="s">
        <v>43</v>
      </c>
      <c r="AB55" s="95">
        <v>0</v>
      </c>
      <c r="AC55" s="34" t="s">
        <v>26</v>
      </c>
      <c r="AD55" s="34" t="s">
        <v>43</v>
      </c>
      <c r="AE55" s="95">
        <v>0</v>
      </c>
      <c r="AF55" s="96">
        <v>8.1666666666666679</v>
      </c>
      <c r="AG55" s="97">
        <v>0</v>
      </c>
      <c r="AH55" s="96">
        <v>0</v>
      </c>
      <c r="AI55" s="97" t="s">
        <v>326</v>
      </c>
      <c r="AJ55" s="96">
        <v>47.499999999999972</v>
      </c>
      <c r="AK55" s="96">
        <v>60.77205882352937</v>
      </c>
      <c r="AL55" s="96" t="s">
        <v>95</v>
      </c>
      <c r="AM55" s="95">
        <v>2.5588235294117645</v>
      </c>
      <c r="AN55" s="95">
        <v>0</v>
      </c>
      <c r="AO55" s="98" t="s">
        <v>326</v>
      </c>
      <c r="AP55" s="98">
        <v>0</v>
      </c>
      <c r="AQ55" s="98" t="s">
        <v>326</v>
      </c>
      <c r="AR55" s="98">
        <v>16.847434</v>
      </c>
      <c r="AS55" s="98">
        <v>21.55480526470588</v>
      </c>
      <c r="AT55" s="99" t="s">
        <v>102</v>
      </c>
      <c r="AU55" s="98">
        <v>2994.7268622926663</v>
      </c>
      <c r="AV55" s="98">
        <v>3831.4887796979697</v>
      </c>
      <c r="AW55" s="98">
        <v>393.10679333333331</v>
      </c>
      <c r="AX55" s="98">
        <v>502.94545617647054</v>
      </c>
      <c r="AY55" s="98">
        <v>16.163194444444436</v>
      </c>
      <c r="AZ55" s="98">
        <v>20.679381127450966</v>
      </c>
      <c r="BA55" s="100">
        <v>1633333.3333333335</v>
      </c>
      <c r="BB55" s="100">
        <v>2089705.8823529412</v>
      </c>
      <c r="BC55" s="101">
        <v>2.0940170940170942E-2</v>
      </c>
      <c r="BD55" s="101">
        <v>2.679110105580694E-2</v>
      </c>
      <c r="BE55" s="96">
        <v>0</v>
      </c>
      <c r="BF55" s="96">
        <v>0</v>
      </c>
      <c r="BG55" s="95">
        <v>1.2794117647058822</v>
      </c>
      <c r="BH55" s="95">
        <v>1.2794117647058822</v>
      </c>
      <c r="BI55" s="96" t="s">
        <v>326</v>
      </c>
      <c r="CA55"/>
      <c r="CB55"/>
      <c r="CC55"/>
      <c r="CD55" s="34"/>
      <c r="CE55" s="17" t="s">
        <v>86</v>
      </c>
      <c r="CF55" s="17" t="s">
        <v>90</v>
      </c>
      <c r="CG55" s="17">
        <f t="shared" si="6"/>
        <v>1.2794117647058822</v>
      </c>
      <c r="CH55" s="34"/>
      <c r="CI55" s="34"/>
      <c r="CJ55" s="34"/>
      <c r="CK55" s="34"/>
      <c r="CL55" s="34"/>
      <c r="CM55" s="34"/>
      <c r="CN55" s="34"/>
      <c r="CO55" s="34"/>
      <c r="CP55" s="34"/>
      <c r="CQ55" s="34"/>
    </row>
    <row r="56" spans="2:95" x14ac:dyDescent="0.25">
      <c r="B56" s="34">
        <v>54</v>
      </c>
      <c r="C56" s="34">
        <v>2024</v>
      </c>
      <c r="D56" s="34" t="s">
        <v>110</v>
      </c>
      <c r="E56" s="34">
        <v>38</v>
      </c>
      <c r="F56" s="34" t="s">
        <v>78</v>
      </c>
      <c r="G56" s="34" t="s">
        <v>152</v>
      </c>
      <c r="H56" s="34" t="s">
        <v>151</v>
      </c>
      <c r="I56" s="34" t="s">
        <v>85</v>
      </c>
      <c r="J56" s="34" t="s">
        <v>91</v>
      </c>
      <c r="K56" s="34" t="s">
        <v>325</v>
      </c>
      <c r="L56" s="34" t="s">
        <v>171</v>
      </c>
      <c r="M56" s="34" t="s">
        <v>473</v>
      </c>
      <c r="N56" s="116">
        <v>0.35416666666666669</v>
      </c>
      <c r="O56" s="116">
        <v>0.375</v>
      </c>
      <c r="P56" s="116" t="s">
        <v>61</v>
      </c>
      <c r="Q56" s="116">
        <v>0.79166666666666663</v>
      </c>
      <c r="R56" s="116" t="s">
        <v>71</v>
      </c>
      <c r="S56" s="116">
        <v>0.80208333333333337</v>
      </c>
      <c r="T56" s="34" t="s">
        <v>32</v>
      </c>
      <c r="U56" s="34" t="s">
        <v>47</v>
      </c>
      <c r="V56" s="34" t="s">
        <v>45</v>
      </c>
      <c r="W56" s="34" t="s">
        <v>326</v>
      </c>
      <c r="X56" s="34" t="s">
        <v>326</v>
      </c>
      <c r="Y56" s="34" t="s">
        <v>326</v>
      </c>
      <c r="Z56" s="34" t="s">
        <v>149</v>
      </c>
      <c r="AA56" s="34" t="s">
        <v>149</v>
      </c>
      <c r="AB56" s="95">
        <v>1.2794117647058822</v>
      </c>
      <c r="AC56" s="34" t="s">
        <v>32</v>
      </c>
      <c r="AD56" s="34" t="s">
        <v>45</v>
      </c>
      <c r="AE56" s="95">
        <v>0</v>
      </c>
      <c r="AF56" s="96">
        <v>10</v>
      </c>
      <c r="AG56" s="97">
        <v>0</v>
      </c>
      <c r="AH56" s="96">
        <v>0</v>
      </c>
      <c r="AI56" s="97" t="s">
        <v>326</v>
      </c>
      <c r="AJ56" s="96">
        <v>22.500000000000039</v>
      </c>
      <c r="AK56" s="96">
        <v>28.786764705882401</v>
      </c>
      <c r="AL56" s="96" t="s">
        <v>94</v>
      </c>
      <c r="AM56" s="95">
        <v>2.5588235294117645</v>
      </c>
      <c r="AN56" s="95">
        <v>0</v>
      </c>
      <c r="AO56" s="98" t="s">
        <v>326</v>
      </c>
      <c r="AP56" s="98">
        <v>0</v>
      </c>
      <c r="AQ56" s="98" t="s">
        <v>326</v>
      </c>
      <c r="AR56" s="98">
        <v>4.640422500000013</v>
      </c>
      <c r="AS56" s="98">
        <v>5.9370111397058984</v>
      </c>
      <c r="AT56" s="99" t="s">
        <v>99</v>
      </c>
      <c r="AU56" s="98">
        <v>0</v>
      </c>
      <c r="AV56" s="98">
        <v>0</v>
      </c>
      <c r="AW56" s="98">
        <v>0</v>
      </c>
      <c r="AX56" s="98">
        <v>0</v>
      </c>
      <c r="AY56" s="98">
        <v>7.6562500000000133</v>
      </c>
      <c r="AZ56" s="98">
        <v>9.7954963235294272</v>
      </c>
      <c r="BA56" s="100">
        <v>20136.986301369863</v>
      </c>
      <c r="BB56" s="100">
        <v>25763.497179693793</v>
      </c>
      <c r="BC56" s="101">
        <v>2.5816649104320338E-4</v>
      </c>
      <c r="BD56" s="101">
        <v>3.3030124589351016E-4</v>
      </c>
      <c r="BE56" s="96">
        <v>45.000000000000078</v>
      </c>
      <c r="BF56" s="96">
        <v>57.573529411764802</v>
      </c>
      <c r="BG56" s="95">
        <v>0</v>
      </c>
      <c r="BH56" s="95">
        <v>1.2794117647058822</v>
      </c>
      <c r="BI56" s="96" t="s">
        <v>326</v>
      </c>
      <c r="CA56"/>
      <c r="CB56"/>
      <c r="CC56"/>
      <c r="CD56" s="34"/>
      <c r="CE56" s="17" t="s">
        <v>86</v>
      </c>
      <c r="CF56" s="17" t="s">
        <v>91</v>
      </c>
      <c r="CG56" s="17">
        <f t="shared" si="6"/>
        <v>5.117647058823529</v>
      </c>
      <c r="CH56" s="34"/>
      <c r="CI56" s="34"/>
      <c r="CJ56" s="34"/>
      <c r="CK56" s="34"/>
      <c r="CL56" s="34"/>
      <c r="CM56" s="34"/>
      <c r="CN56" s="34"/>
      <c r="CO56" s="34"/>
      <c r="CP56" s="34"/>
      <c r="CQ56" s="34"/>
    </row>
    <row r="57" spans="2:95" x14ac:dyDescent="0.25">
      <c r="B57" s="34">
        <v>55</v>
      </c>
      <c r="C57" s="34">
        <v>2024</v>
      </c>
      <c r="D57" s="34" t="s">
        <v>109</v>
      </c>
      <c r="E57" s="34">
        <v>59</v>
      </c>
      <c r="F57" s="34" t="s">
        <v>80</v>
      </c>
      <c r="G57" s="34" t="s">
        <v>154</v>
      </c>
      <c r="H57" s="34" t="s">
        <v>151</v>
      </c>
      <c r="I57" s="34" t="s">
        <v>84</v>
      </c>
      <c r="J57" s="34" t="s">
        <v>89</v>
      </c>
      <c r="K57" s="34" t="s">
        <v>325</v>
      </c>
      <c r="L57" s="34" t="s">
        <v>168</v>
      </c>
      <c r="M57" s="34" t="s">
        <v>474</v>
      </c>
      <c r="N57" s="116">
        <v>0.22916666666666666</v>
      </c>
      <c r="O57" s="116">
        <v>0.24652777777777779</v>
      </c>
      <c r="P57" s="116" t="s">
        <v>57</v>
      </c>
      <c r="Q57" s="116">
        <v>0.64583333333333337</v>
      </c>
      <c r="R57" s="116" t="s">
        <v>67</v>
      </c>
      <c r="S57" s="116">
        <v>0.6875</v>
      </c>
      <c r="T57" s="34" t="s">
        <v>28</v>
      </c>
      <c r="U57" s="34" t="s">
        <v>48</v>
      </c>
      <c r="V57" s="34" t="s">
        <v>43</v>
      </c>
      <c r="W57" s="34" t="s">
        <v>326</v>
      </c>
      <c r="X57" s="34" t="s">
        <v>326</v>
      </c>
      <c r="Y57" s="34" t="s">
        <v>326</v>
      </c>
      <c r="Z57" s="34" t="s">
        <v>28</v>
      </c>
      <c r="AA57" s="34" t="s">
        <v>43</v>
      </c>
      <c r="AB57" s="95">
        <v>0</v>
      </c>
      <c r="AC57" s="34" t="s">
        <v>28</v>
      </c>
      <c r="AD57" s="34" t="s">
        <v>43</v>
      </c>
      <c r="AE57" s="95">
        <v>0</v>
      </c>
      <c r="AF57" s="96">
        <v>9.5833333333333339</v>
      </c>
      <c r="AG57" s="97">
        <v>0</v>
      </c>
      <c r="AH57" s="96">
        <v>0</v>
      </c>
      <c r="AI57" s="97" t="s">
        <v>326</v>
      </c>
      <c r="AJ57" s="96">
        <v>42.499999999999986</v>
      </c>
      <c r="AK57" s="96">
        <v>54.374999999999979</v>
      </c>
      <c r="AL57" s="96" t="s">
        <v>95</v>
      </c>
      <c r="AM57" s="95">
        <v>2.5588235294117645</v>
      </c>
      <c r="AN57" s="95">
        <v>0</v>
      </c>
      <c r="AO57" s="98" t="s">
        <v>326</v>
      </c>
      <c r="AP57" s="98">
        <v>0</v>
      </c>
      <c r="AQ57" s="98" t="s">
        <v>326</v>
      </c>
      <c r="AR57" s="98">
        <v>5.5308449999999993</v>
      </c>
      <c r="AS57" s="98">
        <v>7.0762281617647043</v>
      </c>
      <c r="AT57" s="99" t="s">
        <v>100</v>
      </c>
      <c r="AU57" s="98">
        <v>529.38256011038447</v>
      </c>
      <c r="AV57" s="98">
        <v>677.29827543534475</v>
      </c>
      <c r="AW57" s="98">
        <v>69.490103846153829</v>
      </c>
      <c r="AX57" s="98">
        <v>88.906456391402685</v>
      </c>
      <c r="AY57" s="98">
        <v>14.461805555555552</v>
      </c>
      <c r="AZ57" s="98">
        <v>18.502604166666661</v>
      </c>
      <c r="BA57" s="100">
        <v>1701015.9817351596</v>
      </c>
      <c r="BB57" s="100">
        <v>2176299.8589846892</v>
      </c>
      <c r="BC57" s="101">
        <v>7.0875665905631657E-2</v>
      </c>
      <c r="BD57" s="101">
        <v>9.0679160791028737E-2</v>
      </c>
      <c r="BE57" s="96">
        <v>0</v>
      </c>
      <c r="BF57" s="96">
        <v>0</v>
      </c>
      <c r="BG57" s="95">
        <v>1.2794117647058822</v>
      </c>
      <c r="BH57" s="95">
        <v>1.2794117647058822</v>
      </c>
      <c r="BI57" s="96" t="s">
        <v>326</v>
      </c>
      <c r="CA57"/>
      <c r="CB57"/>
      <c r="CC57"/>
      <c r="CD57" s="34"/>
      <c r="CE57" s="17" t="s">
        <v>86</v>
      </c>
      <c r="CF57" s="17" t="s">
        <v>92</v>
      </c>
      <c r="CG57" s="17">
        <f t="shared" si="6"/>
        <v>1.2794117647058822</v>
      </c>
      <c r="CH57" s="34"/>
      <c r="CI57" s="34"/>
      <c r="CJ57" s="34"/>
      <c r="CK57" s="34"/>
      <c r="CL57" s="34"/>
      <c r="CM57" s="34"/>
      <c r="CN57" s="34"/>
      <c r="CO57" s="34"/>
      <c r="CP57" s="34"/>
      <c r="CQ57" s="34"/>
    </row>
    <row r="58" spans="2:95" x14ac:dyDescent="0.25">
      <c r="B58" s="34">
        <v>56</v>
      </c>
      <c r="C58" s="34">
        <v>2024</v>
      </c>
      <c r="D58" s="34" t="s">
        <v>110</v>
      </c>
      <c r="E58" s="34">
        <v>54</v>
      </c>
      <c r="F58" s="34" t="s">
        <v>80</v>
      </c>
      <c r="G58" s="34" t="s">
        <v>152</v>
      </c>
      <c r="H58" s="34" t="s">
        <v>151</v>
      </c>
      <c r="I58" s="34" t="s">
        <v>85</v>
      </c>
      <c r="J58" s="34" t="s">
        <v>91</v>
      </c>
      <c r="K58" s="34" t="s">
        <v>325</v>
      </c>
      <c r="L58" s="34" t="s">
        <v>167</v>
      </c>
      <c r="M58" s="34" t="s">
        <v>473</v>
      </c>
      <c r="N58" s="116">
        <v>0.22916666666666666</v>
      </c>
      <c r="O58" s="116">
        <v>0.25</v>
      </c>
      <c r="P58" s="116" t="s">
        <v>58</v>
      </c>
      <c r="Q58" s="116">
        <v>0.65625</v>
      </c>
      <c r="R58" s="116" t="s">
        <v>67</v>
      </c>
      <c r="S58" s="116">
        <v>0.70833333333333337</v>
      </c>
      <c r="T58" s="34" t="s">
        <v>26</v>
      </c>
      <c r="U58" s="34" t="s">
        <v>48</v>
      </c>
      <c r="V58" s="34" t="s">
        <v>43</v>
      </c>
      <c r="W58" s="34" t="s">
        <v>27</v>
      </c>
      <c r="X58" s="34" t="s">
        <v>42</v>
      </c>
      <c r="Y58" s="34" t="s">
        <v>326</v>
      </c>
      <c r="Z58" s="34" t="s">
        <v>26</v>
      </c>
      <c r="AA58" s="34" t="s">
        <v>43</v>
      </c>
      <c r="AB58" s="95">
        <v>0</v>
      </c>
      <c r="AC58" s="34" t="s">
        <v>26</v>
      </c>
      <c r="AD58" s="34" t="s">
        <v>43</v>
      </c>
      <c r="AE58" s="95">
        <v>0</v>
      </c>
      <c r="AF58" s="96">
        <v>9.75</v>
      </c>
      <c r="AG58" s="97">
        <v>25</v>
      </c>
      <c r="AH58" s="96">
        <v>31.985294117647058</v>
      </c>
      <c r="AI58" s="97" t="s">
        <v>103</v>
      </c>
      <c r="AJ58" s="96">
        <v>52.500000000000036</v>
      </c>
      <c r="AK58" s="96">
        <v>67.169117647058869</v>
      </c>
      <c r="AL58" s="96" t="s">
        <v>95</v>
      </c>
      <c r="AM58" s="95">
        <v>2.5588235294117645</v>
      </c>
      <c r="AN58" s="95">
        <v>2.5588235294117645</v>
      </c>
      <c r="AO58" s="98">
        <v>6.9166666666666679</v>
      </c>
      <c r="AP58" s="98">
        <v>8.8492647058823533</v>
      </c>
      <c r="AQ58" s="98" t="s">
        <v>108</v>
      </c>
      <c r="AR58" s="98">
        <v>10.660418761904765</v>
      </c>
      <c r="AS58" s="98">
        <v>13.639065180672272</v>
      </c>
      <c r="AT58" s="99" t="s">
        <v>101</v>
      </c>
      <c r="AU58" s="98">
        <v>199.5615912574126</v>
      </c>
      <c r="AV58" s="98">
        <v>255.32144763816021</v>
      </c>
      <c r="AW58" s="98">
        <v>25.657236025764906</v>
      </c>
      <c r="AX58" s="98">
        <v>32.826169621199213</v>
      </c>
      <c r="AY58" s="98">
        <v>17.864583333333346</v>
      </c>
      <c r="AZ58" s="98">
        <v>22.856158088235308</v>
      </c>
      <c r="BA58" s="100">
        <v>2228493.1506849313</v>
      </c>
      <c r="BB58" s="100">
        <v>2851160.3545527793</v>
      </c>
      <c r="BC58" s="101">
        <v>2.857042500878117E-2</v>
      </c>
      <c r="BD58" s="101">
        <v>3.6553337878881785E-2</v>
      </c>
      <c r="BE58" s="96">
        <v>0</v>
      </c>
      <c r="BF58" s="96">
        <v>0</v>
      </c>
      <c r="BG58" s="95">
        <v>1.2794117647058822</v>
      </c>
      <c r="BH58" s="95">
        <v>1.2794117647058822</v>
      </c>
      <c r="BI58" s="96" t="s">
        <v>326</v>
      </c>
      <c r="CA58"/>
      <c r="CB58"/>
      <c r="CC58"/>
      <c r="CD58" s="34"/>
      <c r="CE58" s="17" t="s">
        <v>86</v>
      </c>
      <c r="CF58" s="17" t="s">
        <v>93</v>
      </c>
      <c r="CG58" s="17">
        <f t="shared" si="6"/>
        <v>0</v>
      </c>
      <c r="CH58" s="34"/>
      <c r="CI58" s="34"/>
      <c r="CJ58" s="34"/>
      <c r="CK58" s="34"/>
      <c r="CL58" s="34"/>
      <c r="CM58" s="34"/>
      <c r="CN58" s="34"/>
      <c r="CO58" s="34"/>
      <c r="CP58" s="34"/>
      <c r="CQ58" s="34"/>
    </row>
    <row r="59" spans="2:95" x14ac:dyDescent="0.25">
      <c r="B59" s="34">
        <v>57</v>
      </c>
      <c r="C59" s="34">
        <v>2024</v>
      </c>
      <c r="D59" s="34" t="s">
        <v>110</v>
      </c>
      <c r="E59" s="34">
        <v>47</v>
      </c>
      <c r="F59" s="34" t="s">
        <v>79</v>
      </c>
      <c r="G59" s="34" t="s">
        <v>153</v>
      </c>
      <c r="H59" s="34" t="s">
        <v>151</v>
      </c>
      <c r="I59" s="34" t="s">
        <v>84</v>
      </c>
      <c r="J59" s="34" t="s">
        <v>89</v>
      </c>
      <c r="K59" s="34" t="s">
        <v>325</v>
      </c>
      <c r="L59" s="34" t="s">
        <v>167</v>
      </c>
      <c r="M59" s="34" t="s">
        <v>473</v>
      </c>
      <c r="N59" s="116">
        <v>0.27083333333333331</v>
      </c>
      <c r="O59" s="116">
        <v>0.33333333333333331</v>
      </c>
      <c r="P59" s="116" t="s">
        <v>60</v>
      </c>
      <c r="Q59" s="116">
        <v>0.72916666666666663</v>
      </c>
      <c r="R59" s="116" t="s">
        <v>69</v>
      </c>
      <c r="S59" s="116">
        <v>0.79166666666666663</v>
      </c>
      <c r="T59" s="34" t="s">
        <v>27</v>
      </c>
      <c r="U59" s="34" t="s">
        <v>326</v>
      </c>
      <c r="V59" s="34" t="s">
        <v>42</v>
      </c>
      <c r="W59" s="34" t="s">
        <v>149</v>
      </c>
      <c r="X59" s="34" t="s">
        <v>149</v>
      </c>
      <c r="Y59" s="34" t="s">
        <v>326</v>
      </c>
      <c r="Z59" s="34" t="s">
        <v>27</v>
      </c>
      <c r="AA59" s="34" t="s">
        <v>42</v>
      </c>
      <c r="AB59" s="95">
        <v>0</v>
      </c>
      <c r="AC59" s="34" t="s">
        <v>27</v>
      </c>
      <c r="AD59" s="34" t="s">
        <v>42</v>
      </c>
      <c r="AE59" s="95">
        <v>0</v>
      </c>
      <c r="AF59" s="96">
        <v>9.5</v>
      </c>
      <c r="AG59" s="97">
        <v>7.5</v>
      </c>
      <c r="AH59" s="96">
        <v>9.595588235294116</v>
      </c>
      <c r="AI59" s="97" t="s">
        <v>148</v>
      </c>
      <c r="AJ59" s="96">
        <v>90</v>
      </c>
      <c r="AK59" s="96">
        <v>115.14705882352941</v>
      </c>
      <c r="AL59" s="96" t="s">
        <v>96</v>
      </c>
      <c r="AM59" s="95">
        <v>2.5588235294117645</v>
      </c>
      <c r="AN59" s="95">
        <v>2.5588235294117645</v>
      </c>
      <c r="AO59" s="98">
        <v>0.42499999999999999</v>
      </c>
      <c r="AP59" s="98">
        <v>0.54374999999999996</v>
      </c>
      <c r="AQ59" s="98" t="s">
        <v>105</v>
      </c>
      <c r="AR59" s="98">
        <v>11.012028000000001</v>
      </c>
      <c r="AS59" s="98">
        <v>14.088918176470589</v>
      </c>
      <c r="AT59" s="99" t="s">
        <v>101</v>
      </c>
      <c r="AU59" s="98">
        <v>152.60694525878259</v>
      </c>
      <c r="AV59" s="98">
        <v>195.24712113991299</v>
      </c>
      <c r="AW59" s="98">
        <v>18.79581057971015</v>
      </c>
      <c r="AX59" s="98">
        <v>24.047581182864455</v>
      </c>
      <c r="AY59" s="98">
        <v>30.625</v>
      </c>
      <c r="AZ59" s="98">
        <v>39.181985294117645</v>
      </c>
      <c r="BA59" s="100">
        <v>867300</v>
      </c>
      <c r="BB59" s="100">
        <v>1109633.8235294116</v>
      </c>
      <c r="BC59" s="101">
        <v>3.6137500000000003E-2</v>
      </c>
      <c r="BD59" s="101">
        <v>4.6234742647058825E-2</v>
      </c>
      <c r="BE59" s="96">
        <v>15</v>
      </c>
      <c r="BF59" s="96">
        <v>19.191176470588232</v>
      </c>
      <c r="BG59" s="95">
        <v>1.2794117647058822</v>
      </c>
      <c r="BH59" s="95">
        <v>1.2794117647058822</v>
      </c>
      <c r="BI59" s="96" t="s">
        <v>326</v>
      </c>
      <c r="CA59"/>
      <c r="CB59"/>
      <c r="CC59"/>
      <c r="CD59" s="34"/>
      <c r="CE59" s="17" t="s">
        <v>87</v>
      </c>
      <c r="CF59" s="17" t="s">
        <v>88</v>
      </c>
      <c r="CG59" s="17">
        <f t="shared" si="6"/>
        <v>0</v>
      </c>
      <c r="CH59" s="34"/>
      <c r="CI59" s="34"/>
      <c r="CJ59" s="34"/>
      <c r="CK59" s="34"/>
      <c r="CL59" s="34"/>
      <c r="CM59" s="34"/>
      <c r="CN59" s="34"/>
      <c r="CO59" s="34"/>
      <c r="CP59" s="34"/>
      <c r="CQ59" s="34"/>
    </row>
    <row r="60" spans="2:95" x14ac:dyDescent="0.25">
      <c r="B60" s="34">
        <v>58</v>
      </c>
      <c r="C60" s="34">
        <v>2024</v>
      </c>
      <c r="D60" s="34" t="s">
        <v>110</v>
      </c>
      <c r="E60" s="34">
        <v>48</v>
      </c>
      <c r="F60" s="34" t="s">
        <v>79</v>
      </c>
      <c r="G60" s="34" t="s">
        <v>153</v>
      </c>
      <c r="H60" s="34" t="s">
        <v>151</v>
      </c>
      <c r="I60" s="34" t="s">
        <v>84</v>
      </c>
      <c r="J60" s="34" t="s">
        <v>90</v>
      </c>
      <c r="K60" s="34" t="s">
        <v>325</v>
      </c>
      <c r="L60" s="34" t="s">
        <v>167</v>
      </c>
      <c r="M60" s="34" t="s">
        <v>473</v>
      </c>
      <c r="N60" s="116">
        <v>0.27083333333333331</v>
      </c>
      <c r="O60" s="116">
        <v>0.33333333333333331</v>
      </c>
      <c r="P60" s="116" t="s">
        <v>60</v>
      </c>
      <c r="Q60" s="116">
        <v>0.6875</v>
      </c>
      <c r="R60" s="116" t="s">
        <v>68</v>
      </c>
      <c r="S60" s="116">
        <v>0.75</v>
      </c>
      <c r="T60" s="34" t="s">
        <v>27</v>
      </c>
      <c r="U60" s="34" t="s">
        <v>326</v>
      </c>
      <c r="V60" s="34" t="s">
        <v>42</v>
      </c>
      <c r="W60" s="34" t="s">
        <v>149</v>
      </c>
      <c r="X60" s="34" t="s">
        <v>149</v>
      </c>
      <c r="Y60" s="34" t="s">
        <v>326</v>
      </c>
      <c r="Z60" s="34" t="s">
        <v>24</v>
      </c>
      <c r="AA60" s="34" t="s">
        <v>42</v>
      </c>
      <c r="AB60" s="95">
        <v>1.2794117647058822</v>
      </c>
      <c r="AC60" s="34" t="s">
        <v>24</v>
      </c>
      <c r="AD60" s="34" t="s">
        <v>42</v>
      </c>
      <c r="AE60" s="95">
        <v>1.2794117647058822</v>
      </c>
      <c r="AF60" s="96">
        <v>8.5</v>
      </c>
      <c r="AG60" s="97">
        <v>7.5</v>
      </c>
      <c r="AH60" s="96">
        <v>9.595588235294116</v>
      </c>
      <c r="AI60" s="97" t="s">
        <v>148</v>
      </c>
      <c r="AJ60" s="96">
        <v>90</v>
      </c>
      <c r="AK60" s="96">
        <v>115.14705882352941</v>
      </c>
      <c r="AL60" s="96" t="s">
        <v>96</v>
      </c>
      <c r="AM60" s="95">
        <v>2.5588235294117645</v>
      </c>
      <c r="AN60" s="95">
        <v>2.5588235294117645</v>
      </c>
      <c r="AO60" s="98">
        <v>0.42499999999999999</v>
      </c>
      <c r="AP60" s="98">
        <v>0.54374999999999996</v>
      </c>
      <c r="AQ60" s="98" t="s">
        <v>105</v>
      </c>
      <c r="AR60" s="98">
        <v>11.012028000000001</v>
      </c>
      <c r="AS60" s="98">
        <v>14.088918176470589</v>
      </c>
      <c r="AT60" s="99" t="s">
        <v>101</v>
      </c>
      <c r="AU60" s="98">
        <v>254.34490876463764</v>
      </c>
      <c r="AV60" s="98">
        <v>325.41186856652166</v>
      </c>
      <c r="AW60" s="98">
        <v>31.326350966183576</v>
      </c>
      <c r="AX60" s="98">
        <v>40.079301971440749</v>
      </c>
      <c r="AY60" s="98">
        <v>30.625</v>
      </c>
      <c r="AZ60" s="98">
        <v>39.181985294117645</v>
      </c>
      <c r="BA60" s="100">
        <v>1445500</v>
      </c>
      <c r="BB60" s="100">
        <v>1849389.7058823528</v>
      </c>
      <c r="BC60" s="101">
        <v>3.0114583333333333E-2</v>
      </c>
      <c r="BD60" s="101">
        <v>3.8528952205882351E-2</v>
      </c>
      <c r="BE60" s="96">
        <v>15</v>
      </c>
      <c r="BF60" s="96">
        <v>19.191176470588232</v>
      </c>
      <c r="BG60" s="95">
        <v>1.2794117647058822</v>
      </c>
      <c r="BH60" s="95">
        <v>1.2794117647058822</v>
      </c>
      <c r="BI60" s="96" t="s">
        <v>326</v>
      </c>
      <c r="CA60"/>
      <c r="CB60"/>
      <c r="CC60"/>
      <c r="CD60" s="34"/>
      <c r="CE60" s="17" t="s">
        <v>87</v>
      </c>
      <c r="CF60" s="17" t="s">
        <v>89</v>
      </c>
      <c r="CG60" s="17">
        <f t="shared" si="6"/>
        <v>0</v>
      </c>
      <c r="CH60" s="34"/>
      <c r="CI60" s="34"/>
      <c r="CJ60" s="34"/>
      <c r="CK60" s="34"/>
      <c r="CL60" s="34"/>
      <c r="CM60" s="34"/>
      <c r="CN60" s="34"/>
      <c r="CO60" s="34"/>
      <c r="CP60" s="34"/>
      <c r="CQ60" s="34"/>
    </row>
    <row r="61" spans="2:95" x14ac:dyDescent="0.25">
      <c r="B61" s="34">
        <v>59</v>
      </c>
      <c r="C61" s="34">
        <v>2024</v>
      </c>
      <c r="D61" s="34" t="s">
        <v>110</v>
      </c>
      <c r="E61" s="34">
        <v>38</v>
      </c>
      <c r="F61" s="34" t="s">
        <v>78</v>
      </c>
      <c r="G61" s="34" t="s">
        <v>152</v>
      </c>
      <c r="H61" s="34" t="s">
        <v>151</v>
      </c>
      <c r="I61" s="34" t="s">
        <v>86</v>
      </c>
      <c r="J61" s="34" t="s">
        <v>91</v>
      </c>
      <c r="K61" s="34" t="s">
        <v>325</v>
      </c>
      <c r="L61" s="34" t="s">
        <v>169</v>
      </c>
      <c r="M61" s="34" t="s">
        <v>473</v>
      </c>
      <c r="N61" s="116">
        <v>0.30208333333333331</v>
      </c>
      <c r="O61" s="116">
        <v>0.33333333333333331</v>
      </c>
      <c r="P61" s="116" t="s">
        <v>60</v>
      </c>
      <c r="Q61" s="116">
        <v>0.79166666666666663</v>
      </c>
      <c r="R61" s="116" t="s">
        <v>71</v>
      </c>
      <c r="S61" s="116">
        <v>0.85416666666666663</v>
      </c>
      <c r="T61" s="34" t="s">
        <v>29</v>
      </c>
      <c r="U61" s="34" t="s">
        <v>326</v>
      </c>
      <c r="V61" s="34" t="s">
        <v>42</v>
      </c>
      <c r="W61" s="34" t="s">
        <v>326</v>
      </c>
      <c r="X61" s="34" t="s">
        <v>326</v>
      </c>
      <c r="Y61" s="34" t="s">
        <v>326</v>
      </c>
      <c r="Z61" s="34" t="s">
        <v>24</v>
      </c>
      <c r="AA61" s="34" t="s">
        <v>42</v>
      </c>
      <c r="AB61" s="95">
        <v>1.2794117647058822</v>
      </c>
      <c r="AC61" s="34" t="s">
        <v>26</v>
      </c>
      <c r="AD61" s="34" t="s">
        <v>43</v>
      </c>
      <c r="AE61" s="95">
        <v>1.2794117647058822</v>
      </c>
      <c r="AF61" s="96">
        <v>11</v>
      </c>
      <c r="AG61" s="97">
        <v>0</v>
      </c>
      <c r="AH61" s="96">
        <v>0</v>
      </c>
      <c r="AI61" s="97" t="s">
        <v>326</v>
      </c>
      <c r="AJ61" s="96">
        <v>67.5</v>
      </c>
      <c r="AK61" s="96">
        <v>86.360294117647058</v>
      </c>
      <c r="AL61" s="96" t="s">
        <v>96</v>
      </c>
      <c r="AM61" s="95">
        <v>2.5588235294117645</v>
      </c>
      <c r="AN61" s="95">
        <v>0</v>
      </c>
      <c r="AO61" s="98" t="s">
        <v>326</v>
      </c>
      <c r="AP61" s="98">
        <v>0</v>
      </c>
      <c r="AQ61" s="98" t="s">
        <v>326</v>
      </c>
      <c r="AR61" s="98">
        <v>14.006523000000001</v>
      </c>
      <c r="AS61" s="98">
        <v>17.920110308823531</v>
      </c>
      <c r="AT61" s="99" t="s">
        <v>101</v>
      </c>
      <c r="AU61" s="98">
        <v>2178.5214793536252</v>
      </c>
      <c r="AV61" s="98">
        <v>2787.2260103494909</v>
      </c>
      <c r="AW61" s="98">
        <v>285.96651125000005</v>
      </c>
      <c r="AX61" s="98">
        <v>365.86891880514708</v>
      </c>
      <c r="AY61" s="98">
        <v>22.96875</v>
      </c>
      <c r="AZ61" s="98">
        <v>29.386488970588232</v>
      </c>
      <c r="BA61" s="100">
        <v>980000</v>
      </c>
      <c r="BB61" s="100">
        <v>1253823.5294117646</v>
      </c>
      <c r="BC61" s="101">
        <v>1.2564102564102564E-2</v>
      </c>
      <c r="BD61" s="101">
        <v>1.6074660633484162E-2</v>
      </c>
      <c r="BE61" s="96">
        <v>0</v>
      </c>
      <c r="BF61" s="96">
        <v>0</v>
      </c>
      <c r="BG61" s="95">
        <v>1.2794117647058822</v>
      </c>
      <c r="BH61" s="95">
        <v>1.2794117647058822</v>
      </c>
      <c r="BI61" s="96" t="s">
        <v>326</v>
      </c>
      <c r="CA61"/>
      <c r="CB61"/>
      <c r="CC61"/>
      <c r="CD61" s="34"/>
      <c r="CE61" s="17" t="s">
        <v>87</v>
      </c>
      <c r="CF61" s="17" t="s">
        <v>90</v>
      </c>
      <c r="CG61" s="17">
        <f t="shared" si="6"/>
        <v>0</v>
      </c>
      <c r="CH61" s="34"/>
      <c r="CI61" s="34"/>
      <c r="CJ61" s="34"/>
      <c r="CK61" s="34"/>
      <c r="CL61" s="34"/>
      <c r="CM61" s="34"/>
      <c r="CN61" s="34"/>
      <c r="CO61" s="34"/>
      <c r="CP61" s="34"/>
      <c r="CQ61" s="34"/>
    </row>
    <row r="62" spans="2:95" x14ac:dyDescent="0.25">
      <c r="B62" s="34">
        <v>60</v>
      </c>
      <c r="C62" s="34">
        <v>2024</v>
      </c>
      <c r="D62" s="34" t="s">
        <v>109</v>
      </c>
      <c r="E62" s="34">
        <v>49</v>
      </c>
      <c r="F62" s="34" t="s">
        <v>79</v>
      </c>
      <c r="G62" s="34" t="s">
        <v>154</v>
      </c>
      <c r="H62" s="34" t="s">
        <v>151</v>
      </c>
      <c r="I62" s="34" t="s">
        <v>84</v>
      </c>
      <c r="J62" s="34" t="s">
        <v>89</v>
      </c>
      <c r="K62" s="34" t="s">
        <v>325</v>
      </c>
      <c r="L62" s="34" t="s">
        <v>171</v>
      </c>
      <c r="M62" s="34" t="s">
        <v>473</v>
      </c>
      <c r="N62" s="116">
        <v>0.32291666666666669</v>
      </c>
      <c r="O62" s="116">
        <v>0.34375</v>
      </c>
      <c r="P62" s="116" t="s">
        <v>60</v>
      </c>
      <c r="Q62" s="116">
        <v>0.77083333333333337</v>
      </c>
      <c r="R62" s="116" t="s">
        <v>70</v>
      </c>
      <c r="S62" s="116">
        <v>0.79166666666666663</v>
      </c>
      <c r="T62" s="34" t="s">
        <v>32</v>
      </c>
      <c r="U62" s="34" t="s">
        <v>47</v>
      </c>
      <c r="V62" s="34" t="s">
        <v>45</v>
      </c>
      <c r="W62" s="34" t="s">
        <v>326</v>
      </c>
      <c r="X62" s="34" t="s">
        <v>326</v>
      </c>
      <c r="Y62" s="34" t="s">
        <v>326</v>
      </c>
      <c r="Z62" s="34" t="s">
        <v>32</v>
      </c>
      <c r="AA62" s="34" t="s">
        <v>45</v>
      </c>
      <c r="AB62" s="95">
        <v>0</v>
      </c>
      <c r="AC62" s="34" t="s">
        <v>32</v>
      </c>
      <c r="AD62" s="34" t="s">
        <v>45</v>
      </c>
      <c r="AE62" s="95">
        <v>0</v>
      </c>
      <c r="AF62" s="96">
        <v>10.25</v>
      </c>
      <c r="AG62" s="97">
        <v>0</v>
      </c>
      <c r="AH62" s="96">
        <v>0</v>
      </c>
      <c r="AI62" s="97" t="s">
        <v>326</v>
      </c>
      <c r="AJ62" s="96">
        <v>29.999999999999932</v>
      </c>
      <c r="AK62" s="96">
        <v>38.382352941176379</v>
      </c>
      <c r="AL62" s="96" t="s">
        <v>94</v>
      </c>
      <c r="AM62" s="95">
        <v>2.5588235294117645</v>
      </c>
      <c r="AN62" s="95">
        <v>0</v>
      </c>
      <c r="AO62" s="98" t="s">
        <v>326</v>
      </c>
      <c r="AP62" s="98">
        <v>0</v>
      </c>
      <c r="AQ62" s="98" t="s">
        <v>326</v>
      </c>
      <c r="AR62" s="98">
        <v>5.5308449999999993</v>
      </c>
      <c r="AS62" s="98">
        <v>7.0762281617647043</v>
      </c>
      <c r="AT62" s="99" t="s">
        <v>100</v>
      </c>
      <c r="AU62" s="98">
        <v>0</v>
      </c>
      <c r="AV62" s="98">
        <v>0</v>
      </c>
      <c r="AW62" s="98">
        <v>0</v>
      </c>
      <c r="AX62" s="98">
        <v>0</v>
      </c>
      <c r="AY62" s="98">
        <v>10.208333333333311</v>
      </c>
      <c r="AZ62" s="98">
        <v>13.060661764705852</v>
      </c>
      <c r="BA62" s="100">
        <v>201369.8630136986</v>
      </c>
      <c r="BB62" s="100">
        <v>257634.9717969379</v>
      </c>
      <c r="BC62" s="101">
        <v>8.3904109589041081E-3</v>
      </c>
      <c r="BD62" s="101">
        <v>1.0734790491539078E-2</v>
      </c>
      <c r="BE62" s="96">
        <v>59.999999999999865</v>
      </c>
      <c r="BF62" s="96">
        <v>76.764705882352757</v>
      </c>
      <c r="BG62" s="95">
        <v>0</v>
      </c>
      <c r="BH62" s="95">
        <v>1.2794117647058822</v>
      </c>
      <c r="BI62" s="96" t="s">
        <v>326</v>
      </c>
      <c r="CA62"/>
      <c r="CB62"/>
      <c r="CC62"/>
      <c r="CD62" s="34"/>
      <c r="CE62" s="17" t="s">
        <v>87</v>
      </c>
      <c r="CF62" s="17" t="s">
        <v>91</v>
      </c>
      <c r="CG62" s="17">
        <f t="shared" si="6"/>
        <v>0</v>
      </c>
      <c r="CH62" s="34"/>
      <c r="CI62" s="34"/>
      <c r="CJ62" s="34"/>
      <c r="CK62" s="34"/>
      <c r="CL62" s="34"/>
      <c r="CM62" s="34"/>
      <c r="CN62" s="34"/>
      <c r="CO62" s="34"/>
      <c r="CP62" s="34"/>
      <c r="CQ62" s="34"/>
    </row>
    <row r="63" spans="2:95" x14ac:dyDescent="0.25">
      <c r="B63" s="34">
        <v>61</v>
      </c>
      <c r="C63" s="34">
        <v>2024</v>
      </c>
      <c r="D63" s="34" t="s">
        <v>109</v>
      </c>
      <c r="E63" s="34">
        <v>30</v>
      </c>
      <c r="F63" s="34" t="s">
        <v>78</v>
      </c>
      <c r="G63" s="34" t="s">
        <v>153</v>
      </c>
      <c r="H63" s="34" t="s">
        <v>151</v>
      </c>
      <c r="I63" s="34" t="s">
        <v>84</v>
      </c>
      <c r="J63" s="34" t="s">
        <v>89</v>
      </c>
      <c r="K63" s="34" t="s">
        <v>325</v>
      </c>
      <c r="L63" s="34" t="s">
        <v>167</v>
      </c>
      <c r="M63" s="34" t="s">
        <v>473</v>
      </c>
      <c r="N63" s="116">
        <v>0.2638888888888889</v>
      </c>
      <c r="O63" s="116">
        <v>0.29166666666666669</v>
      </c>
      <c r="P63" s="116" t="s">
        <v>59</v>
      </c>
      <c r="Q63" s="116">
        <v>0.69444444444444442</v>
      </c>
      <c r="R63" s="116" t="s">
        <v>68</v>
      </c>
      <c r="S63" s="116">
        <v>0.73611111111111116</v>
      </c>
      <c r="T63" s="34" t="s">
        <v>28</v>
      </c>
      <c r="U63" s="34" t="s">
        <v>48</v>
      </c>
      <c r="V63" s="34" t="s">
        <v>43</v>
      </c>
      <c r="W63" s="34" t="s">
        <v>326</v>
      </c>
      <c r="X63" s="34" t="s">
        <v>326</v>
      </c>
      <c r="Y63" s="34" t="s">
        <v>326</v>
      </c>
      <c r="Z63" s="34" t="s">
        <v>28</v>
      </c>
      <c r="AA63" s="34" t="s">
        <v>43</v>
      </c>
      <c r="AB63" s="95">
        <v>0</v>
      </c>
      <c r="AC63" s="34" t="s">
        <v>28</v>
      </c>
      <c r="AD63" s="34" t="s">
        <v>43</v>
      </c>
      <c r="AE63" s="95">
        <v>0</v>
      </c>
      <c r="AF63" s="96">
        <v>9.6666666666666661</v>
      </c>
      <c r="AG63" s="97">
        <v>0</v>
      </c>
      <c r="AH63" s="96">
        <v>0</v>
      </c>
      <c r="AI63" s="97" t="s">
        <v>326</v>
      </c>
      <c r="AJ63" s="96">
        <v>50.000000000000057</v>
      </c>
      <c r="AK63" s="96">
        <v>63.970588235294187</v>
      </c>
      <c r="AL63" s="96" t="s">
        <v>95</v>
      </c>
      <c r="AM63" s="95">
        <v>2.5588235294117645</v>
      </c>
      <c r="AN63" s="95">
        <v>0</v>
      </c>
      <c r="AO63" s="98" t="s">
        <v>326</v>
      </c>
      <c r="AP63" s="98">
        <v>0</v>
      </c>
      <c r="AQ63" s="98" t="s">
        <v>326</v>
      </c>
      <c r="AR63" s="98">
        <v>11.012028000000001</v>
      </c>
      <c r="AS63" s="98">
        <v>14.088918176470589</v>
      </c>
      <c r="AT63" s="99" t="s">
        <v>101</v>
      </c>
      <c r="AU63" s="98">
        <v>421.60469690596932</v>
      </c>
      <c r="AV63" s="98">
        <v>539.40600927675484</v>
      </c>
      <c r="AW63" s="98">
        <v>55.34249969230769</v>
      </c>
      <c r="AX63" s="98">
        <v>70.805845194570125</v>
      </c>
      <c r="AY63" s="98">
        <v>17.013888888888907</v>
      </c>
      <c r="AZ63" s="98">
        <v>21.76776960784316</v>
      </c>
      <c r="BA63" s="100">
        <v>378127.85388127854</v>
      </c>
      <c r="BB63" s="100">
        <v>483781.22481869458</v>
      </c>
      <c r="BC63" s="101">
        <v>1.5755327245053272E-2</v>
      </c>
      <c r="BD63" s="101">
        <v>2.0157551034112275E-2</v>
      </c>
      <c r="BE63" s="96">
        <v>0</v>
      </c>
      <c r="BF63" s="96">
        <v>0</v>
      </c>
      <c r="BG63" s="95">
        <v>1.2794117647058822</v>
      </c>
      <c r="BH63" s="95">
        <v>1.2794117647058822</v>
      </c>
      <c r="BI63" s="96" t="s">
        <v>326</v>
      </c>
      <c r="CA63" s="34"/>
      <c r="CB63" s="34"/>
      <c r="CC63" s="34"/>
      <c r="CD63" s="34"/>
      <c r="CE63" s="17" t="s">
        <v>87</v>
      </c>
      <c r="CF63" s="17" t="s">
        <v>92</v>
      </c>
      <c r="CG63" s="17">
        <f t="shared" si="6"/>
        <v>0</v>
      </c>
      <c r="CH63" s="34"/>
      <c r="CI63" s="34"/>
      <c r="CJ63" s="34"/>
      <c r="CK63" s="34"/>
      <c r="CL63" s="34"/>
      <c r="CM63" s="34"/>
      <c r="CN63" s="34"/>
      <c r="CO63" s="34"/>
      <c r="CP63" s="34"/>
      <c r="CQ63" s="34"/>
    </row>
    <row r="64" spans="2:95" x14ac:dyDescent="0.25">
      <c r="B64" s="34">
        <v>63</v>
      </c>
      <c r="C64" s="34">
        <v>2024</v>
      </c>
      <c r="D64" s="34" t="s">
        <v>110</v>
      </c>
      <c r="E64" s="34">
        <v>32</v>
      </c>
      <c r="F64" s="34" t="s">
        <v>78</v>
      </c>
      <c r="G64" s="34" t="s">
        <v>155</v>
      </c>
      <c r="H64" s="34" t="s">
        <v>151</v>
      </c>
      <c r="I64" s="34" t="s">
        <v>83</v>
      </c>
      <c r="J64" s="34" t="s">
        <v>90</v>
      </c>
      <c r="K64" s="34" t="s">
        <v>325</v>
      </c>
      <c r="L64" s="34" t="s">
        <v>167</v>
      </c>
      <c r="M64" s="34" t="s">
        <v>474</v>
      </c>
      <c r="N64" s="116">
        <v>0.22916666666666666</v>
      </c>
      <c r="O64" s="116">
        <v>0.29166666666666669</v>
      </c>
      <c r="P64" s="116" t="s">
        <v>59</v>
      </c>
      <c r="Q64" s="116">
        <v>0.70833333333333337</v>
      </c>
      <c r="R64" s="116" t="s">
        <v>69</v>
      </c>
      <c r="S64" s="116">
        <v>0.77083333333333337</v>
      </c>
      <c r="T64" s="34" t="s">
        <v>30</v>
      </c>
      <c r="U64" s="34" t="s">
        <v>48</v>
      </c>
      <c r="V64" s="34" t="s">
        <v>44</v>
      </c>
      <c r="W64" s="34" t="s">
        <v>326</v>
      </c>
      <c r="X64" s="34" t="s">
        <v>326</v>
      </c>
      <c r="Y64" s="34" t="s">
        <v>326</v>
      </c>
      <c r="Z64" s="34" t="s">
        <v>26</v>
      </c>
      <c r="AA64" s="34" t="s">
        <v>43</v>
      </c>
      <c r="AB64" s="95">
        <v>1.2794117647058822</v>
      </c>
      <c r="AC64" s="34" t="s">
        <v>26</v>
      </c>
      <c r="AD64" s="34" t="s">
        <v>43</v>
      </c>
      <c r="AE64" s="95">
        <v>1.2794117647058822</v>
      </c>
      <c r="AF64" s="96">
        <v>10</v>
      </c>
      <c r="AG64" s="97">
        <v>0</v>
      </c>
      <c r="AH64" s="96">
        <v>0</v>
      </c>
      <c r="AI64" s="97" t="s">
        <v>326</v>
      </c>
      <c r="AJ64" s="96">
        <v>90.000000000000028</v>
      </c>
      <c r="AK64" s="96">
        <v>115.14705882352943</v>
      </c>
      <c r="AL64" s="96" t="s">
        <v>96</v>
      </c>
      <c r="AM64" s="95">
        <v>2.5588235294117645</v>
      </c>
      <c r="AN64" s="95">
        <v>0</v>
      </c>
      <c r="AO64" s="98" t="s">
        <v>326</v>
      </c>
      <c r="AP64" s="98">
        <v>0</v>
      </c>
      <c r="AQ64" s="98" t="s">
        <v>326</v>
      </c>
      <c r="AR64" s="98">
        <v>16.542873</v>
      </c>
      <c r="AS64" s="98">
        <v>21.165146338235292</v>
      </c>
      <c r="AT64" s="99" t="s">
        <v>102</v>
      </c>
      <c r="AU64" s="98">
        <v>882.17682560909986</v>
      </c>
      <c r="AV64" s="98">
        <v>1128.6674092351718</v>
      </c>
      <c r="AW64" s="98">
        <v>115.800111</v>
      </c>
      <c r="AX64" s="98">
        <v>148.15602436764703</v>
      </c>
      <c r="AY64" s="98">
        <v>30.625000000000011</v>
      </c>
      <c r="AZ64" s="98">
        <v>39.181985294117659</v>
      </c>
      <c r="BA64" s="100">
        <v>3381000</v>
      </c>
      <c r="BB64" s="100">
        <v>4325691.176470588</v>
      </c>
      <c r="BC64" s="101">
        <v>7.04375E-2</v>
      </c>
      <c r="BD64" s="101">
        <v>9.0118566176470585E-2</v>
      </c>
      <c r="BE64" s="96">
        <v>0</v>
      </c>
      <c r="BF64" s="96">
        <v>0</v>
      </c>
      <c r="BG64" s="95">
        <v>1.2794117647058822</v>
      </c>
      <c r="BH64" s="95">
        <v>1.2794117647058822</v>
      </c>
      <c r="BI64" s="96" t="s">
        <v>326</v>
      </c>
      <c r="CA64" s="34"/>
      <c r="CB64" s="34"/>
      <c r="CC64" s="34"/>
      <c r="CD64" s="34"/>
      <c r="CE64" s="17" t="s">
        <v>87</v>
      </c>
      <c r="CF64" s="17" t="s">
        <v>93</v>
      </c>
      <c r="CG64" s="17">
        <f t="shared" si="6"/>
        <v>0</v>
      </c>
      <c r="CH64" s="34"/>
      <c r="CI64" s="34"/>
      <c r="CJ64" s="34"/>
      <c r="CK64" s="34"/>
      <c r="CL64" s="34"/>
      <c r="CM64" s="34"/>
      <c r="CN64" s="34"/>
      <c r="CO64" s="34"/>
      <c r="CP64" s="34"/>
      <c r="CQ64" s="34"/>
    </row>
    <row r="65" spans="2:95" x14ac:dyDescent="0.25">
      <c r="B65" s="34">
        <v>65</v>
      </c>
      <c r="C65" s="34">
        <v>2024</v>
      </c>
      <c r="D65" s="34" t="s">
        <v>110</v>
      </c>
      <c r="E65" s="34">
        <v>38</v>
      </c>
      <c r="F65" s="34" t="s">
        <v>78</v>
      </c>
      <c r="G65" s="34" t="s">
        <v>154</v>
      </c>
      <c r="H65" s="34" t="s">
        <v>151</v>
      </c>
      <c r="I65" s="34" t="s">
        <v>84</v>
      </c>
      <c r="J65" s="34" t="s">
        <v>90</v>
      </c>
      <c r="K65" s="34" t="s">
        <v>325</v>
      </c>
      <c r="L65" s="34" t="s">
        <v>171</v>
      </c>
      <c r="M65" s="34" t="s">
        <v>473</v>
      </c>
      <c r="N65" s="116">
        <v>0.33333333333333331</v>
      </c>
      <c r="O65" s="116">
        <v>0.35416666666666669</v>
      </c>
      <c r="P65" s="116" t="s">
        <v>60</v>
      </c>
      <c r="Q65" s="116">
        <v>0.6875</v>
      </c>
      <c r="R65" s="116" t="s">
        <v>68</v>
      </c>
      <c r="S65" s="116">
        <v>0.70833333333333337</v>
      </c>
      <c r="T65" s="34" t="s">
        <v>149</v>
      </c>
      <c r="U65" s="34" t="s">
        <v>326</v>
      </c>
      <c r="V65" s="34" t="s">
        <v>149</v>
      </c>
      <c r="W65" s="34" t="s">
        <v>326</v>
      </c>
      <c r="X65" s="34" t="s">
        <v>326</v>
      </c>
      <c r="Y65" s="34" t="s">
        <v>326</v>
      </c>
      <c r="Z65" s="34" t="s">
        <v>24</v>
      </c>
      <c r="AA65" s="34" t="s">
        <v>42</v>
      </c>
      <c r="AB65" s="95">
        <v>1.2794117647058822</v>
      </c>
      <c r="AC65" s="34" t="s">
        <v>24</v>
      </c>
      <c r="AD65" s="34" t="s">
        <v>42</v>
      </c>
      <c r="AE65" s="95">
        <v>1.2794117647058822</v>
      </c>
      <c r="AF65" s="96">
        <v>8</v>
      </c>
      <c r="AG65" s="97">
        <v>0</v>
      </c>
      <c r="AH65" s="96">
        <v>0</v>
      </c>
      <c r="AI65" s="97" t="s">
        <v>326</v>
      </c>
      <c r="AJ65" s="96">
        <v>30.000000000000053</v>
      </c>
      <c r="AK65" s="96">
        <v>38.382352941176535</v>
      </c>
      <c r="AL65" s="96" t="s">
        <v>95</v>
      </c>
      <c r="AM65" s="95">
        <v>2.5588235294117645</v>
      </c>
      <c r="AN65" s="95">
        <v>0</v>
      </c>
      <c r="AO65" s="98" t="s">
        <v>326</v>
      </c>
      <c r="AP65" s="98">
        <v>0</v>
      </c>
      <c r="AQ65" s="98" t="s">
        <v>326</v>
      </c>
      <c r="AR65" s="98">
        <v>1.7000000000000031</v>
      </c>
      <c r="AS65" s="98">
        <v>2.1750000000000038</v>
      </c>
      <c r="AT65" s="99" t="s">
        <v>98</v>
      </c>
      <c r="AU65" s="98">
        <v>0</v>
      </c>
      <c r="AV65" s="98">
        <v>0</v>
      </c>
      <c r="AW65" s="98">
        <v>0</v>
      </c>
      <c r="AX65" s="98">
        <v>0</v>
      </c>
      <c r="AY65" s="98">
        <v>10.208333333333352</v>
      </c>
      <c r="AZ65" s="98">
        <v>13.060661764705905</v>
      </c>
      <c r="BA65" s="100">
        <v>0</v>
      </c>
      <c r="BB65" s="100">
        <v>0</v>
      </c>
      <c r="BC65" s="101">
        <v>0</v>
      </c>
      <c r="BD65" s="101">
        <v>0</v>
      </c>
      <c r="BE65" s="96">
        <v>60.000000000000107</v>
      </c>
      <c r="BF65" s="96">
        <v>76.76470588235307</v>
      </c>
      <c r="BG65" s="95">
        <v>0</v>
      </c>
      <c r="BH65" s="95">
        <v>1.2794117647058822</v>
      </c>
      <c r="BI65" s="96" t="s">
        <v>326</v>
      </c>
      <c r="CD65" s="35"/>
      <c r="CE65" s="35"/>
      <c r="CF65" s="35"/>
      <c r="CG65" s="35"/>
      <c r="CH65" s="35"/>
      <c r="CI65" s="35"/>
      <c r="CJ65" s="35"/>
      <c r="CK65" s="34"/>
      <c r="CL65" s="34"/>
      <c r="CM65" s="34"/>
      <c r="CN65" s="34"/>
      <c r="CO65" s="34"/>
      <c r="CP65" s="34"/>
      <c r="CQ65" s="34"/>
    </row>
    <row r="66" spans="2:95" x14ac:dyDescent="0.25">
      <c r="B66" s="34">
        <v>66</v>
      </c>
      <c r="C66" s="34">
        <v>2024</v>
      </c>
      <c r="D66" s="34" t="s">
        <v>110</v>
      </c>
      <c r="E66" s="34">
        <v>37</v>
      </c>
      <c r="F66" s="34" t="s">
        <v>78</v>
      </c>
      <c r="G66" s="34" t="s">
        <v>152</v>
      </c>
      <c r="H66" s="34" t="s">
        <v>151</v>
      </c>
      <c r="I66" s="34" t="s">
        <v>84</v>
      </c>
      <c r="J66" s="34" t="s">
        <v>90</v>
      </c>
      <c r="K66" s="34" t="s">
        <v>325</v>
      </c>
      <c r="L66" s="34" t="s">
        <v>172</v>
      </c>
      <c r="M66" s="34" t="s">
        <v>473</v>
      </c>
      <c r="N66" s="116">
        <v>0.35416666666666669</v>
      </c>
      <c r="O66" s="116">
        <v>0.40277777777777779</v>
      </c>
      <c r="P66" s="116" t="s">
        <v>61</v>
      </c>
      <c r="Q66" s="116">
        <v>0.6875</v>
      </c>
      <c r="R66" s="116" t="s">
        <v>68</v>
      </c>
      <c r="S66" s="116">
        <v>0.75</v>
      </c>
      <c r="T66" s="34" t="s">
        <v>29</v>
      </c>
      <c r="U66" s="34" t="s">
        <v>326</v>
      </c>
      <c r="V66" s="34" t="s">
        <v>42</v>
      </c>
      <c r="W66" s="34" t="s">
        <v>326</v>
      </c>
      <c r="X66" s="34" t="s">
        <v>326</v>
      </c>
      <c r="Y66" s="34" t="s">
        <v>326</v>
      </c>
      <c r="Z66" s="34" t="s">
        <v>40</v>
      </c>
      <c r="AA66" s="34" t="s">
        <v>42</v>
      </c>
      <c r="AB66" s="95">
        <v>1.2794117647058822</v>
      </c>
      <c r="AC66" s="34" t="s">
        <v>40</v>
      </c>
      <c r="AD66" s="34" t="s">
        <v>42</v>
      </c>
      <c r="AE66" s="95">
        <v>1.2794117647058822</v>
      </c>
      <c r="AF66" s="96">
        <v>6.833333333333333</v>
      </c>
      <c r="AG66" s="97">
        <v>0</v>
      </c>
      <c r="AH66" s="96">
        <v>0</v>
      </c>
      <c r="AI66" s="97" t="s">
        <v>326</v>
      </c>
      <c r="AJ66" s="96">
        <v>80</v>
      </c>
      <c r="AK66" s="96">
        <v>102.35294117647058</v>
      </c>
      <c r="AL66" s="96" t="s">
        <v>96</v>
      </c>
      <c r="AM66" s="95">
        <v>2.5588235294117645</v>
      </c>
      <c r="AN66" s="95">
        <v>0</v>
      </c>
      <c r="AO66" s="98" t="s">
        <v>326</v>
      </c>
      <c r="AP66" s="98">
        <v>0</v>
      </c>
      <c r="AQ66" s="98" t="s">
        <v>326</v>
      </c>
      <c r="AR66" s="98">
        <v>12.212049999999991</v>
      </c>
      <c r="AS66" s="98">
        <v>15.624240441176457</v>
      </c>
      <c r="AT66" s="99" t="s">
        <v>101</v>
      </c>
      <c r="AU66" s="98">
        <v>1519.5327623816654</v>
      </c>
      <c r="AV66" s="98">
        <v>1944.1080930471305</v>
      </c>
      <c r="AW66" s="98">
        <v>199.46348333333316</v>
      </c>
      <c r="AX66" s="98">
        <v>255.1959272058821</v>
      </c>
      <c r="AY66" s="98">
        <v>27.222222222222218</v>
      </c>
      <c r="AZ66" s="98">
        <v>34.828431372549012</v>
      </c>
      <c r="BA66" s="100">
        <v>5880000</v>
      </c>
      <c r="BB66" s="100">
        <v>7522941.176470588</v>
      </c>
      <c r="BC66" s="101">
        <v>0.1225</v>
      </c>
      <c r="BD66" s="101">
        <v>0.15672794117647057</v>
      </c>
      <c r="BE66" s="96">
        <v>0</v>
      </c>
      <c r="BF66" s="96">
        <v>0</v>
      </c>
      <c r="BG66" s="95">
        <v>1.2794117647058822</v>
      </c>
      <c r="BH66" s="95">
        <v>1.2794117647058822</v>
      </c>
      <c r="BI66" s="96" t="s">
        <v>326</v>
      </c>
      <c r="CA66" s="42" t="s">
        <v>111</v>
      </c>
      <c r="CB66" s="42" t="s">
        <v>112</v>
      </c>
      <c r="CC66" t="s">
        <v>307</v>
      </c>
      <c r="CD66" s="35"/>
      <c r="CE66" s="18" t="s">
        <v>111</v>
      </c>
      <c r="CF66" s="18" t="s">
        <v>112</v>
      </c>
      <c r="CG66" s="18" t="s">
        <v>4</v>
      </c>
      <c r="CH66" s="35"/>
      <c r="CI66" s="18" t="s">
        <v>111</v>
      </c>
      <c r="CJ66" s="18" t="s">
        <v>4</v>
      </c>
      <c r="CK66" s="34"/>
      <c r="CL66" s="35"/>
      <c r="CM66" s="35"/>
      <c r="CN66" s="35"/>
      <c r="CO66" s="34"/>
      <c r="CP66" s="34"/>
      <c r="CQ66" s="34"/>
    </row>
    <row r="67" spans="2:95" x14ac:dyDescent="0.25">
      <c r="B67" s="34">
        <v>67</v>
      </c>
      <c r="C67" s="34">
        <v>2024</v>
      </c>
      <c r="D67" s="34" t="s">
        <v>109</v>
      </c>
      <c r="E67" s="34">
        <v>41</v>
      </c>
      <c r="F67" s="34" t="s">
        <v>79</v>
      </c>
      <c r="G67" s="34" t="s">
        <v>152</v>
      </c>
      <c r="H67" s="34" t="s">
        <v>151</v>
      </c>
      <c r="I67" s="34" t="s">
        <v>84</v>
      </c>
      <c r="J67" s="34" t="s">
        <v>90</v>
      </c>
      <c r="K67" s="34" t="s">
        <v>325</v>
      </c>
      <c r="L67" s="34" t="s">
        <v>186</v>
      </c>
      <c r="M67" s="34" t="s">
        <v>473</v>
      </c>
      <c r="N67" s="116">
        <v>0.25069444444444444</v>
      </c>
      <c r="O67" s="116">
        <v>0.29236111111111113</v>
      </c>
      <c r="P67" s="116" t="s">
        <v>59</v>
      </c>
      <c r="Q67" s="116">
        <v>0.68819444444444444</v>
      </c>
      <c r="R67" s="116" t="s">
        <v>68</v>
      </c>
      <c r="S67" s="116">
        <v>0.71250000000000002</v>
      </c>
      <c r="T67" s="34" t="s">
        <v>24</v>
      </c>
      <c r="U67" s="34" t="s">
        <v>326</v>
      </c>
      <c r="V67" s="34" t="s">
        <v>42</v>
      </c>
      <c r="W67" s="34" t="s">
        <v>27</v>
      </c>
      <c r="X67" s="34" t="s">
        <v>42</v>
      </c>
      <c r="Y67" s="34" t="s">
        <v>326</v>
      </c>
      <c r="Z67" s="34" t="s">
        <v>24</v>
      </c>
      <c r="AA67" s="34" t="s">
        <v>42</v>
      </c>
      <c r="AB67" s="95">
        <v>0</v>
      </c>
      <c r="AC67" s="34" t="s">
        <v>24</v>
      </c>
      <c r="AD67" s="34" t="s">
        <v>42</v>
      </c>
      <c r="AE67" s="95">
        <v>0</v>
      </c>
      <c r="AF67" s="96">
        <v>9.5</v>
      </c>
      <c r="AG67" s="97">
        <v>12.5</v>
      </c>
      <c r="AH67" s="96">
        <v>15.992647058823529</v>
      </c>
      <c r="AI67" s="97" t="s">
        <v>148</v>
      </c>
      <c r="AJ67" s="96">
        <v>47.500000000000028</v>
      </c>
      <c r="AK67" s="96">
        <v>60.772058823529441</v>
      </c>
      <c r="AL67" s="96" t="s">
        <v>95</v>
      </c>
      <c r="AM67" s="95">
        <v>2.5588235294117645</v>
      </c>
      <c r="AN67" s="95">
        <v>2.5588235294117645</v>
      </c>
      <c r="AO67" s="98">
        <v>3.4583333333333339</v>
      </c>
      <c r="AP67" s="98">
        <v>4.4246323529411766</v>
      </c>
      <c r="AQ67" s="98" t="s">
        <v>99</v>
      </c>
      <c r="AR67" s="98">
        <v>15.213367561403519</v>
      </c>
      <c r="AS67" s="98">
        <v>19.4641614388545</v>
      </c>
      <c r="AT67" s="99" t="s">
        <v>102</v>
      </c>
      <c r="AU67" s="98">
        <v>153.34560405444543</v>
      </c>
      <c r="AV67" s="98">
        <v>196.19216989318753</v>
      </c>
      <c r="AW67" s="98">
        <v>18.886787374919383</v>
      </c>
      <c r="AX67" s="98">
        <v>24.163977964970385</v>
      </c>
      <c r="AY67" s="98">
        <v>16.163194444444454</v>
      </c>
      <c r="AZ67" s="98">
        <v>20.679381127450991</v>
      </c>
      <c r="BA67" s="100">
        <v>3172750</v>
      </c>
      <c r="BB67" s="100">
        <v>4059253.676470588</v>
      </c>
      <c r="BC67" s="101">
        <v>6.6098958333333332E-2</v>
      </c>
      <c r="BD67" s="101">
        <v>8.4567784926470574E-2</v>
      </c>
      <c r="BE67" s="96">
        <v>0</v>
      </c>
      <c r="BF67" s="96">
        <v>0</v>
      </c>
      <c r="BG67" s="95">
        <v>1.2794117647058822</v>
      </c>
      <c r="BH67" s="95">
        <v>1.2794117647058822</v>
      </c>
      <c r="BI67" s="96" t="s">
        <v>326</v>
      </c>
      <c r="CA67" t="s">
        <v>155</v>
      </c>
      <c r="CB67"/>
      <c r="CC67" s="44">
        <v>3.8382352941176467</v>
      </c>
      <c r="CD67" s="34"/>
      <c r="CE67" s="17" t="s">
        <v>153</v>
      </c>
      <c r="CF67" s="17" t="s">
        <v>151</v>
      </c>
      <c r="CG67" s="17">
        <f>IFERROR(GETPIVOTDATA("Colaboradores",$CA$66,"Etnia",CE67,"Discapacidad",CF67),0)</f>
        <v>11.51470588235294</v>
      </c>
      <c r="CH67" s="34"/>
      <c r="CI67" s="17" t="s">
        <v>154</v>
      </c>
      <c r="CJ67" s="17">
        <f t="shared" ref="CJ67:CJ74" si="8">SUMIFS($CG$67:$CG$130,$CE$67:$CE$130,CI67)</f>
        <v>20.470588235294123</v>
      </c>
      <c r="CK67" s="34"/>
      <c r="CL67" s="34"/>
      <c r="CM67" s="34"/>
      <c r="CN67" s="34"/>
      <c r="CO67" s="34"/>
      <c r="CP67" s="34"/>
      <c r="CQ67" s="34"/>
    </row>
    <row r="68" spans="2:95" x14ac:dyDescent="0.25">
      <c r="B68" s="34">
        <v>68</v>
      </c>
      <c r="C68" s="34">
        <v>2024</v>
      </c>
      <c r="D68" s="34" t="s">
        <v>110</v>
      </c>
      <c r="E68" s="34">
        <v>36</v>
      </c>
      <c r="F68" s="34" t="s">
        <v>78</v>
      </c>
      <c r="G68" s="34" t="s">
        <v>152</v>
      </c>
      <c r="H68" s="34" t="s">
        <v>151</v>
      </c>
      <c r="I68" s="34" t="s">
        <v>85</v>
      </c>
      <c r="J68" s="34" t="s">
        <v>91</v>
      </c>
      <c r="K68" s="34" t="s">
        <v>325</v>
      </c>
      <c r="L68" s="34" t="s">
        <v>167</v>
      </c>
      <c r="M68" s="34" t="s">
        <v>254</v>
      </c>
      <c r="N68" s="116">
        <v>0.34027777777777779</v>
      </c>
      <c r="O68" s="116">
        <v>0.36805555555555558</v>
      </c>
      <c r="P68" s="116" t="s">
        <v>60</v>
      </c>
      <c r="Q68" s="116">
        <v>0.70833333333333337</v>
      </c>
      <c r="R68" s="116" t="s">
        <v>69</v>
      </c>
      <c r="S68" s="116">
        <v>0.75</v>
      </c>
      <c r="T68" s="34" t="s">
        <v>30</v>
      </c>
      <c r="U68" s="34" t="s">
        <v>48</v>
      </c>
      <c r="V68" s="34" t="s">
        <v>44</v>
      </c>
      <c r="W68" s="34" t="s">
        <v>326</v>
      </c>
      <c r="X68" s="34" t="s">
        <v>326</v>
      </c>
      <c r="Y68" s="34" t="s">
        <v>326</v>
      </c>
      <c r="Z68" s="34" t="s">
        <v>26</v>
      </c>
      <c r="AA68" s="34" t="s">
        <v>43</v>
      </c>
      <c r="AB68" s="95">
        <v>1.2794117647058822</v>
      </c>
      <c r="AC68" s="34" t="s">
        <v>26</v>
      </c>
      <c r="AD68" s="34" t="s">
        <v>43</v>
      </c>
      <c r="AE68" s="95">
        <v>1.2794117647058822</v>
      </c>
      <c r="AF68" s="96">
        <v>8.1666666666666679</v>
      </c>
      <c r="AG68" s="97">
        <v>0</v>
      </c>
      <c r="AH68" s="96">
        <v>0</v>
      </c>
      <c r="AI68" s="97" t="s">
        <v>326</v>
      </c>
      <c r="AJ68" s="96">
        <v>49.999999999999979</v>
      </c>
      <c r="AK68" s="96">
        <v>63.970588235294088</v>
      </c>
      <c r="AL68" s="96" t="s">
        <v>95</v>
      </c>
      <c r="AM68" s="95">
        <v>2.5588235294117645</v>
      </c>
      <c r="AN68" s="95">
        <v>0</v>
      </c>
      <c r="AO68" s="98" t="s">
        <v>326</v>
      </c>
      <c r="AP68" s="98">
        <v>0</v>
      </c>
      <c r="AQ68" s="98" t="s">
        <v>326</v>
      </c>
      <c r="AR68" s="98">
        <v>19.090000000000003</v>
      </c>
      <c r="AS68" s="98">
        <v>24.423970588235296</v>
      </c>
      <c r="AT68" s="99" t="s">
        <v>102</v>
      </c>
      <c r="AU68" s="98">
        <v>678.67113533333338</v>
      </c>
      <c r="AV68" s="98">
        <v>868.29983491176472</v>
      </c>
      <c r="AW68" s="98">
        <v>89.086666666666673</v>
      </c>
      <c r="AX68" s="98">
        <v>113.97852941176471</v>
      </c>
      <c r="AY68" s="98">
        <v>17.013888888888882</v>
      </c>
      <c r="AZ68" s="98">
        <v>21.767769607843128</v>
      </c>
      <c r="BA68" s="100">
        <v>3430000</v>
      </c>
      <c r="BB68" s="100">
        <v>4388382.3529411759</v>
      </c>
      <c r="BC68" s="101">
        <v>4.3974358974358974E-2</v>
      </c>
      <c r="BD68" s="101">
        <v>5.6261312217194562E-2</v>
      </c>
      <c r="BE68" s="96">
        <v>0</v>
      </c>
      <c r="BF68" s="96">
        <v>0</v>
      </c>
      <c r="BG68" s="95">
        <v>1.2794117647058822</v>
      </c>
      <c r="BH68" s="95">
        <v>1.2794117647058822</v>
      </c>
      <c r="BI68" s="96" t="s">
        <v>326</v>
      </c>
      <c r="CA68"/>
      <c r="CB68" t="s">
        <v>151</v>
      </c>
      <c r="CC68" s="44">
        <v>3.8382352941176467</v>
      </c>
      <c r="CD68" s="34"/>
      <c r="CE68" s="17" t="s">
        <v>153</v>
      </c>
      <c r="CF68" s="17" t="s">
        <v>162</v>
      </c>
      <c r="CG68" s="17">
        <f t="shared" ref="CG68:CG130" si="9">IFERROR(GETPIVOTDATA("Colaboradores",$CA$66,"Etnia",CE68,"Discapacidad",CF68),0)</f>
        <v>0</v>
      </c>
      <c r="CH68" s="34"/>
      <c r="CI68" s="17" t="s">
        <v>152</v>
      </c>
      <c r="CJ68" s="17">
        <f t="shared" si="8"/>
        <v>136.89705882352956</v>
      </c>
      <c r="CK68" s="34"/>
      <c r="CL68" s="34"/>
      <c r="CM68" s="34"/>
      <c r="CN68" s="34"/>
      <c r="CO68" s="34"/>
      <c r="CP68" s="34"/>
      <c r="CQ68" s="34"/>
    </row>
    <row r="69" spans="2:95" x14ac:dyDescent="0.25">
      <c r="B69" s="34">
        <v>69</v>
      </c>
      <c r="C69" s="34">
        <v>2024</v>
      </c>
      <c r="D69" s="34" t="s">
        <v>110</v>
      </c>
      <c r="E69" s="34">
        <v>58</v>
      </c>
      <c r="F69" s="34" t="s">
        <v>80</v>
      </c>
      <c r="G69" s="34" t="s">
        <v>152</v>
      </c>
      <c r="H69" s="34" t="s">
        <v>151</v>
      </c>
      <c r="I69" s="34" t="s">
        <v>85</v>
      </c>
      <c r="J69" s="34" t="s">
        <v>91</v>
      </c>
      <c r="K69" s="34" t="s">
        <v>325</v>
      </c>
      <c r="L69" s="34" t="s">
        <v>174</v>
      </c>
      <c r="M69" s="34" t="s">
        <v>473</v>
      </c>
      <c r="N69" s="116">
        <v>0.24305555555555555</v>
      </c>
      <c r="O69" s="116">
        <v>0.27083333333333331</v>
      </c>
      <c r="P69" s="116" t="s">
        <v>58</v>
      </c>
      <c r="Q69" s="116">
        <v>0.66666666666666663</v>
      </c>
      <c r="R69" s="116" t="s">
        <v>68</v>
      </c>
      <c r="S69" s="116">
        <v>0.69444444444444442</v>
      </c>
      <c r="T69" s="34" t="s">
        <v>24</v>
      </c>
      <c r="U69" s="34" t="s">
        <v>326</v>
      </c>
      <c r="V69" s="34" t="s">
        <v>42</v>
      </c>
      <c r="W69" s="34" t="s">
        <v>149</v>
      </c>
      <c r="X69" s="34" t="s">
        <v>149</v>
      </c>
      <c r="Y69" s="34" t="s">
        <v>326</v>
      </c>
      <c r="Z69" s="34" t="s">
        <v>24</v>
      </c>
      <c r="AA69" s="34" t="s">
        <v>42</v>
      </c>
      <c r="AB69" s="95">
        <v>0</v>
      </c>
      <c r="AC69" s="34" t="s">
        <v>24</v>
      </c>
      <c r="AD69" s="34" t="s">
        <v>42</v>
      </c>
      <c r="AE69" s="95">
        <v>0</v>
      </c>
      <c r="AF69" s="96">
        <v>9.5</v>
      </c>
      <c r="AG69" s="97">
        <v>15</v>
      </c>
      <c r="AH69" s="96">
        <v>19.191176470588232</v>
      </c>
      <c r="AI69" s="97" t="s">
        <v>103</v>
      </c>
      <c r="AJ69" s="96">
        <v>40</v>
      </c>
      <c r="AK69" s="96">
        <v>51.17647058823529</v>
      </c>
      <c r="AL69" s="96" t="s">
        <v>95</v>
      </c>
      <c r="AM69" s="95">
        <v>2.5588235294117645</v>
      </c>
      <c r="AN69" s="95">
        <v>2.5588235294117645</v>
      </c>
      <c r="AO69" s="98">
        <v>0.84999999999999987</v>
      </c>
      <c r="AP69" s="98">
        <v>1.0874999999999997</v>
      </c>
      <c r="AQ69" s="98" t="s">
        <v>106</v>
      </c>
      <c r="AR69" s="98">
        <v>9.6757879999999972</v>
      </c>
      <c r="AS69" s="98">
        <v>12.379316999999995</v>
      </c>
      <c r="AT69" s="99" t="s">
        <v>100</v>
      </c>
      <c r="AU69" s="98">
        <v>21.101313452826918</v>
      </c>
      <c r="AV69" s="98">
        <v>26.99726868229326</v>
      </c>
      <c r="AW69" s="98">
        <v>2.5989399759615379</v>
      </c>
      <c r="AX69" s="98">
        <v>3.3251143810096142</v>
      </c>
      <c r="AY69" s="98">
        <v>13.611111111111109</v>
      </c>
      <c r="AZ69" s="98">
        <v>17.414215686274506</v>
      </c>
      <c r="BA69" s="100">
        <v>578200</v>
      </c>
      <c r="BB69" s="100">
        <v>739755.88235294109</v>
      </c>
      <c r="BC69" s="101">
        <v>7.4128205128205131E-3</v>
      </c>
      <c r="BD69" s="101">
        <v>9.4840497737556564E-3</v>
      </c>
      <c r="BE69" s="96">
        <v>30</v>
      </c>
      <c r="BF69" s="96">
        <v>38.382352941176464</v>
      </c>
      <c r="BG69" s="95">
        <v>0</v>
      </c>
      <c r="BH69" s="95">
        <v>1.2794117647058822</v>
      </c>
      <c r="BI69" s="96" t="s">
        <v>326</v>
      </c>
      <c r="CA69" t="s">
        <v>153</v>
      </c>
      <c r="CB69"/>
      <c r="CC69" s="44">
        <v>11.51470588235294</v>
      </c>
      <c r="CD69" s="34"/>
      <c r="CE69" s="17" t="s">
        <v>153</v>
      </c>
      <c r="CF69" s="17" t="s">
        <v>161</v>
      </c>
      <c r="CG69" s="17">
        <f t="shared" si="9"/>
        <v>0</v>
      </c>
      <c r="CH69" s="34"/>
      <c r="CI69" s="17" t="s">
        <v>153</v>
      </c>
      <c r="CJ69" s="17">
        <f t="shared" si="8"/>
        <v>11.51470588235294</v>
      </c>
      <c r="CK69" s="34"/>
      <c r="CL69" s="34"/>
      <c r="CM69" s="34"/>
      <c r="CN69" s="34"/>
      <c r="CO69" s="34"/>
      <c r="CP69" s="34"/>
      <c r="CQ69" s="34"/>
    </row>
    <row r="70" spans="2:95" x14ac:dyDescent="0.25">
      <c r="B70" s="34">
        <v>70</v>
      </c>
      <c r="C70" s="34">
        <v>2024</v>
      </c>
      <c r="D70" s="34" t="s">
        <v>110</v>
      </c>
      <c r="E70" s="34">
        <v>42</v>
      </c>
      <c r="F70" s="34" t="s">
        <v>79</v>
      </c>
      <c r="G70" s="34" t="s">
        <v>152</v>
      </c>
      <c r="H70" s="34" t="s">
        <v>151</v>
      </c>
      <c r="I70" s="34" t="s">
        <v>83</v>
      </c>
      <c r="J70" s="34" t="s">
        <v>90</v>
      </c>
      <c r="K70" s="34" t="s">
        <v>470</v>
      </c>
      <c r="L70" s="34" t="s">
        <v>170</v>
      </c>
      <c r="M70" s="34" t="s">
        <v>473</v>
      </c>
      <c r="N70" s="116">
        <v>0.21875</v>
      </c>
      <c r="O70" s="116">
        <v>0.3125</v>
      </c>
      <c r="P70" s="116" t="s">
        <v>59</v>
      </c>
      <c r="Q70" s="116">
        <v>0.75</v>
      </c>
      <c r="R70" s="116" t="s">
        <v>70</v>
      </c>
      <c r="S70" s="116">
        <v>0.875</v>
      </c>
      <c r="T70" s="34" t="s">
        <v>33</v>
      </c>
      <c r="U70" s="34" t="s">
        <v>326</v>
      </c>
      <c r="V70" s="34" t="s">
        <v>42</v>
      </c>
      <c r="W70" s="34" t="s">
        <v>326</v>
      </c>
      <c r="X70" s="34" t="s">
        <v>326</v>
      </c>
      <c r="Y70" s="34" t="s">
        <v>326</v>
      </c>
      <c r="Z70" s="34" t="s">
        <v>33</v>
      </c>
      <c r="AA70" s="34" t="s">
        <v>42</v>
      </c>
      <c r="AB70" s="95">
        <v>0</v>
      </c>
      <c r="AC70" s="34" t="s">
        <v>33</v>
      </c>
      <c r="AD70" s="34" t="s">
        <v>42</v>
      </c>
      <c r="AE70" s="95">
        <v>0</v>
      </c>
      <c r="AF70" s="96">
        <v>10.5</v>
      </c>
      <c r="AG70" s="97">
        <v>0</v>
      </c>
      <c r="AH70" s="96">
        <v>0</v>
      </c>
      <c r="AI70" s="97" t="s">
        <v>326</v>
      </c>
      <c r="AJ70" s="96">
        <v>157.5</v>
      </c>
      <c r="AK70" s="96">
        <v>201.50735294117646</v>
      </c>
      <c r="AL70" s="96" t="s">
        <v>97</v>
      </c>
      <c r="AM70" s="95">
        <v>2.5588235294117645</v>
      </c>
      <c r="AN70" s="95">
        <v>0</v>
      </c>
      <c r="AO70" s="98" t="s">
        <v>326</v>
      </c>
      <c r="AP70" s="98">
        <v>0</v>
      </c>
      <c r="AQ70" s="98" t="s">
        <v>326</v>
      </c>
      <c r="AR70" s="98">
        <v>41.057897000000004</v>
      </c>
      <c r="AS70" s="98">
        <v>52.529956455882356</v>
      </c>
      <c r="AT70" s="99" t="s">
        <v>102</v>
      </c>
      <c r="AU70" s="98">
        <v>986.38324811579719</v>
      </c>
      <c r="AV70" s="98">
        <v>1261.9903321481522</v>
      </c>
      <c r="AW70" s="98">
        <v>121.48773870772951</v>
      </c>
      <c r="AX70" s="98">
        <v>155.43284217018333</v>
      </c>
      <c r="AY70" s="98">
        <v>53.59375</v>
      </c>
      <c r="AZ70" s="98">
        <v>68.56847426470587</v>
      </c>
      <c r="BA70" s="100">
        <v>4410000</v>
      </c>
      <c r="BB70" s="100">
        <v>5642205.8823529407</v>
      </c>
      <c r="BC70" s="101">
        <v>9.1874999999999998E-2</v>
      </c>
      <c r="BD70" s="101">
        <v>0.11754595588235293</v>
      </c>
      <c r="BE70" s="96">
        <v>0</v>
      </c>
      <c r="BF70" s="96">
        <v>0</v>
      </c>
      <c r="BG70" s="95">
        <v>1.2794117647058822</v>
      </c>
      <c r="BH70" s="95">
        <v>1.2794117647058822</v>
      </c>
      <c r="BI70" s="96" t="s">
        <v>326</v>
      </c>
      <c r="CA70"/>
      <c r="CB70" t="s">
        <v>151</v>
      </c>
      <c r="CC70" s="44">
        <v>11.51470588235294</v>
      </c>
      <c r="CD70" s="34"/>
      <c r="CE70" s="17" t="s">
        <v>153</v>
      </c>
      <c r="CF70" s="17" t="s">
        <v>160</v>
      </c>
      <c r="CG70" s="17">
        <f t="shared" si="9"/>
        <v>0</v>
      </c>
      <c r="CH70" s="34"/>
      <c r="CI70" s="17" t="s">
        <v>155</v>
      </c>
      <c r="CJ70" s="17">
        <f t="shared" si="8"/>
        <v>3.8382352941176467</v>
      </c>
      <c r="CK70" s="34"/>
      <c r="CL70" s="34"/>
      <c r="CM70" s="34"/>
      <c r="CN70" s="34"/>
      <c r="CO70" s="34"/>
      <c r="CP70" s="34"/>
      <c r="CQ70" s="34"/>
    </row>
    <row r="71" spans="2:95" x14ac:dyDescent="0.25">
      <c r="B71" s="34">
        <v>71</v>
      </c>
      <c r="C71" s="34">
        <v>2024</v>
      </c>
      <c r="D71" s="34" t="s">
        <v>110</v>
      </c>
      <c r="E71" s="34">
        <v>29</v>
      </c>
      <c r="F71" s="34" t="s">
        <v>77</v>
      </c>
      <c r="G71" s="34" t="s">
        <v>152</v>
      </c>
      <c r="H71" s="34" t="s">
        <v>151</v>
      </c>
      <c r="I71" s="34" t="s">
        <v>83</v>
      </c>
      <c r="J71" s="34" t="s">
        <v>89</v>
      </c>
      <c r="K71" s="34" t="s">
        <v>325</v>
      </c>
      <c r="L71" s="34" t="s">
        <v>180</v>
      </c>
      <c r="M71" s="34" t="s">
        <v>474</v>
      </c>
      <c r="N71" s="116">
        <v>0.22222222222222221</v>
      </c>
      <c r="O71" s="116">
        <v>0.29166666666666669</v>
      </c>
      <c r="P71" s="116" t="s">
        <v>59</v>
      </c>
      <c r="Q71" s="116">
        <v>0.6875</v>
      </c>
      <c r="R71" s="116" t="s">
        <v>68</v>
      </c>
      <c r="S71" s="116">
        <v>0.79166666666666663</v>
      </c>
      <c r="T71" s="34" t="s">
        <v>24</v>
      </c>
      <c r="U71" s="34" t="s">
        <v>326</v>
      </c>
      <c r="V71" s="34" t="s">
        <v>42</v>
      </c>
      <c r="W71" s="34" t="s">
        <v>149</v>
      </c>
      <c r="X71" s="34" t="s">
        <v>149</v>
      </c>
      <c r="Y71" s="34" t="s">
        <v>326</v>
      </c>
      <c r="Z71" s="34" t="s">
        <v>24</v>
      </c>
      <c r="AA71" s="34" t="s">
        <v>42</v>
      </c>
      <c r="AB71" s="95">
        <v>0</v>
      </c>
      <c r="AC71" s="34" t="s">
        <v>24</v>
      </c>
      <c r="AD71" s="34" t="s">
        <v>42</v>
      </c>
      <c r="AE71" s="95">
        <v>0</v>
      </c>
      <c r="AF71" s="96">
        <v>9.5</v>
      </c>
      <c r="AG71" s="97">
        <v>20</v>
      </c>
      <c r="AH71" s="96">
        <v>25.588235294117645</v>
      </c>
      <c r="AI71" s="97" t="s">
        <v>103</v>
      </c>
      <c r="AJ71" s="96">
        <v>125</v>
      </c>
      <c r="AK71" s="96">
        <v>159.92647058823528</v>
      </c>
      <c r="AL71" s="96" t="s">
        <v>97</v>
      </c>
      <c r="AM71" s="95">
        <v>2.5588235294117645</v>
      </c>
      <c r="AN71" s="95">
        <v>2.5588235294117645</v>
      </c>
      <c r="AO71" s="98">
        <v>1.1333333333333333</v>
      </c>
      <c r="AP71" s="98">
        <v>1.4499999999999997</v>
      </c>
      <c r="AQ71" s="98" t="s">
        <v>107</v>
      </c>
      <c r="AR71" s="98">
        <v>15.331365000000005</v>
      </c>
      <c r="AS71" s="98">
        <v>19.615128750000004</v>
      </c>
      <c r="AT71" s="99" t="s">
        <v>102</v>
      </c>
      <c r="AU71" s="98">
        <v>84.864126753185118</v>
      </c>
      <c r="AV71" s="98">
        <v>108.57616216951625</v>
      </c>
      <c r="AW71" s="98">
        <v>10.452276918068915</v>
      </c>
      <c r="AX71" s="98">
        <v>13.37276605694111</v>
      </c>
      <c r="AY71" s="98">
        <v>42.534722222222221</v>
      </c>
      <c r="AZ71" s="98">
        <v>54.419424019607838</v>
      </c>
      <c r="BA71" s="100">
        <v>1470000</v>
      </c>
      <c r="BB71" s="100">
        <v>1880735.294117647</v>
      </c>
      <c r="BC71" s="101">
        <v>6.1249999999999999E-2</v>
      </c>
      <c r="BD71" s="101">
        <v>7.8363970588235285E-2</v>
      </c>
      <c r="BE71" s="96">
        <v>40</v>
      </c>
      <c r="BF71" s="96">
        <v>51.17647058823529</v>
      </c>
      <c r="BG71" s="95">
        <v>0</v>
      </c>
      <c r="BH71" s="95">
        <v>1.2794117647058822</v>
      </c>
      <c r="BI71" s="96" t="s">
        <v>326</v>
      </c>
      <c r="CA71" t="s">
        <v>156</v>
      </c>
      <c r="CB71"/>
      <c r="CC71" s="44">
        <v>1.2794117647058822</v>
      </c>
      <c r="CD71" s="34"/>
      <c r="CE71" s="17" t="s">
        <v>153</v>
      </c>
      <c r="CF71" s="17" t="s">
        <v>165</v>
      </c>
      <c r="CG71" s="17">
        <f t="shared" si="9"/>
        <v>0</v>
      </c>
      <c r="CH71" s="34"/>
      <c r="CI71" s="17" t="s">
        <v>156</v>
      </c>
      <c r="CJ71" s="17">
        <f t="shared" si="8"/>
        <v>1.2794117647058822</v>
      </c>
      <c r="CK71" s="34"/>
      <c r="CL71" s="34"/>
      <c r="CM71" s="34"/>
      <c r="CN71" s="34"/>
      <c r="CO71" s="34"/>
      <c r="CP71" s="34"/>
      <c r="CQ71" s="34"/>
    </row>
    <row r="72" spans="2:95" x14ac:dyDescent="0.25">
      <c r="B72" s="34">
        <v>72</v>
      </c>
      <c r="C72" s="34">
        <v>2024</v>
      </c>
      <c r="D72" s="34" t="s">
        <v>110</v>
      </c>
      <c r="E72" s="34">
        <v>35</v>
      </c>
      <c r="F72" s="34" t="s">
        <v>78</v>
      </c>
      <c r="G72" s="34" t="s">
        <v>154</v>
      </c>
      <c r="H72" s="34" t="s">
        <v>151</v>
      </c>
      <c r="I72" s="34" t="s">
        <v>85</v>
      </c>
      <c r="J72" s="34" t="s">
        <v>90</v>
      </c>
      <c r="K72" s="34" t="s">
        <v>325</v>
      </c>
      <c r="L72" s="34" t="s">
        <v>179</v>
      </c>
      <c r="M72" s="34" t="s">
        <v>473</v>
      </c>
      <c r="N72" s="116">
        <v>0.25694444444444442</v>
      </c>
      <c r="O72" s="116">
        <v>0.29166666666666669</v>
      </c>
      <c r="P72" s="116" t="s">
        <v>59</v>
      </c>
      <c r="Q72" s="116">
        <v>0.6875</v>
      </c>
      <c r="R72" s="116" t="s">
        <v>68</v>
      </c>
      <c r="S72" s="116">
        <v>0.72916666666666663</v>
      </c>
      <c r="T72" s="34" t="s">
        <v>30</v>
      </c>
      <c r="U72" s="34" t="s">
        <v>48</v>
      </c>
      <c r="V72" s="34" t="s">
        <v>44</v>
      </c>
      <c r="W72" s="34" t="s">
        <v>326</v>
      </c>
      <c r="X72" s="34" t="s">
        <v>326</v>
      </c>
      <c r="Y72" s="34" t="s">
        <v>326</v>
      </c>
      <c r="Z72" s="34" t="s">
        <v>30</v>
      </c>
      <c r="AA72" s="34" t="s">
        <v>44</v>
      </c>
      <c r="AB72" s="95">
        <v>0</v>
      </c>
      <c r="AC72" s="34" t="s">
        <v>26</v>
      </c>
      <c r="AD72" s="34" t="s">
        <v>43</v>
      </c>
      <c r="AE72" s="95">
        <v>1.2794117647058822</v>
      </c>
      <c r="AF72" s="96">
        <v>9.5</v>
      </c>
      <c r="AG72" s="97">
        <v>0</v>
      </c>
      <c r="AH72" s="96">
        <v>0</v>
      </c>
      <c r="AI72" s="97" t="s">
        <v>326</v>
      </c>
      <c r="AJ72" s="96">
        <v>55</v>
      </c>
      <c r="AK72" s="96">
        <v>70.367647058823522</v>
      </c>
      <c r="AL72" s="96" t="s">
        <v>95</v>
      </c>
      <c r="AM72" s="95">
        <v>2.5588235294117645</v>
      </c>
      <c r="AN72" s="95">
        <v>0</v>
      </c>
      <c r="AO72" s="98" t="s">
        <v>326</v>
      </c>
      <c r="AP72" s="98">
        <v>0</v>
      </c>
      <c r="AQ72" s="98" t="s">
        <v>326</v>
      </c>
      <c r="AR72" s="98">
        <v>7.890428</v>
      </c>
      <c r="AS72" s="98">
        <v>10.095106411764705</v>
      </c>
      <c r="AT72" s="99" t="s">
        <v>100</v>
      </c>
      <c r="AU72" s="98">
        <v>210.3852434138</v>
      </c>
      <c r="AV72" s="98">
        <v>269.16935554412646</v>
      </c>
      <c r="AW72" s="98">
        <v>27.616497999999996</v>
      </c>
      <c r="AX72" s="98">
        <v>35.332872441176463</v>
      </c>
      <c r="AY72" s="98">
        <v>18.715277777777775</v>
      </c>
      <c r="AZ72" s="98">
        <v>23.944546568627445</v>
      </c>
      <c r="BA72" s="100">
        <v>2205000</v>
      </c>
      <c r="BB72" s="100">
        <v>2821102.9411764704</v>
      </c>
      <c r="BC72" s="101">
        <v>4.5937499999999999E-2</v>
      </c>
      <c r="BD72" s="101">
        <v>5.8772977941176467E-2</v>
      </c>
      <c r="BE72" s="96">
        <v>0</v>
      </c>
      <c r="BF72" s="96">
        <v>0</v>
      </c>
      <c r="BG72" s="95">
        <v>1.2794117647058822</v>
      </c>
      <c r="BH72" s="95">
        <v>1.2794117647058822</v>
      </c>
      <c r="BI72" s="96" t="s">
        <v>326</v>
      </c>
      <c r="CA72"/>
      <c r="CB72" t="s">
        <v>151</v>
      </c>
      <c r="CC72" s="44">
        <v>1.2794117647058822</v>
      </c>
      <c r="CD72" s="34"/>
      <c r="CE72" s="17" t="s">
        <v>153</v>
      </c>
      <c r="CF72" s="17" t="s">
        <v>164</v>
      </c>
      <c r="CG72" s="17">
        <f t="shared" si="9"/>
        <v>0</v>
      </c>
      <c r="CH72" s="34"/>
      <c r="CI72" s="17" t="s">
        <v>157</v>
      </c>
      <c r="CJ72" s="17">
        <f t="shared" si="8"/>
        <v>0</v>
      </c>
      <c r="CK72" s="34"/>
      <c r="CL72" s="34"/>
      <c r="CM72" s="34"/>
      <c r="CN72" s="34"/>
      <c r="CO72" s="34"/>
      <c r="CP72" s="34"/>
      <c r="CQ72" s="34"/>
    </row>
    <row r="73" spans="2:95" x14ac:dyDescent="0.25">
      <c r="B73" s="34">
        <v>73</v>
      </c>
      <c r="C73" s="34">
        <v>2024</v>
      </c>
      <c r="D73" s="34" t="s">
        <v>109</v>
      </c>
      <c r="E73" s="34">
        <v>42</v>
      </c>
      <c r="F73" s="34" t="s">
        <v>79</v>
      </c>
      <c r="G73" s="34" t="s">
        <v>152</v>
      </c>
      <c r="H73" s="34" t="s">
        <v>151</v>
      </c>
      <c r="I73" s="34" t="s">
        <v>84</v>
      </c>
      <c r="J73" s="34" t="s">
        <v>90</v>
      </c>
      <c r="K73" s="34" t="s">
        <v>325</v>
      </c>
      <c r="L73" s="34" t="s">
        <v>168</v>
      </c>
      <c r="M73" s="34" t="s">
        <v>473</v>
      </c>
      <c r="N73" s="116">
        <v>0.25</v>
      </c>
      <c r="O73" s="116">
        <v>0.27083333333333331</v>
      </c>
      <c r="P73" s="116" t="s">
        <v>58</v>
      </c>
      <c r="Q73" s="116">
        <v>0.6875</v>
      </c>
      <c r="R73" s="116" t="s">
        <v>68</v>
      </c>
      <c r="S73" s="116">
        <v>0.71875</v>
      </c>
      <c r="T73" s="34" t="s">
        <v>28</v>
      </c>
      <c r="U73" s="34" t="s">
        <v>48</v>
      </c>
      <c r="V73" s="34" t="s">
        <v>43</v>
      </c>
      <c r="W73" s="34" t="s">
        <v>326</v>
      </c>
      <c r="X73" s="34" t="s">
        <v>326</v>
      </c>
      <c r="Y73" s="34" t="s">
        <v>326</v>
      </c>
      <c r="Z73" s="34" t="s">
        <v>28</v>
      </c>
      <c r="AA73" s="34" t="s">
        <v>43</v>
      </c>
      <c r="AB73" s="95">
        <v>0</v>
      </c>
      <c r="AC73" s="34" t="s">
        <v>28</v>
      </c>
      <c r="AD73" s="34" t="s">
        <v>43</v>
      </c>
      <c r="AE73" s="95">
        <v>0</v>
      </c>
      <c r="AF73" s="96">
        <v>10</v>
      </c>
      <c r="AG73" s="97">
        <v>0</v>
      </c>
      <c r="AH73" s="96">
        <v>0</v>
      </c>
      <c r="AI73" s="97" t="s">
        <v>326</v>
      </c>
      <c r="AJ73" s="96">
        <v>37.499999999999986</v>
      </c>
      <c r="AK73" s="96">
        <v>47.977941176470566</v>
      </c>
      <c r="AL73" s="96" t="s">
        <v>95</v>
      </c>
      <c r="AM73" s="95">
        <v>2.5588235294117645</v>
      </c>
      <c r="AN73" s="95">
        <v>0</v>
      </c>
      <c r="AO73" s="98" t="s">
        <v>326</v>
      </c>
      <c r="AP73" s="98">
        <v>0</v>
      </c>
      <c r="AQ73" s="98" t="s">
        <v>326</v>
      </c>
      <c r="AR73" s="98">
        <v>13.267499999999995</v>
      </c>
      <c r="AS73" s="98">
        <v>16.974595588235285</v>
      </c>
      <c r="AT73" s="99" t="s">
        <v>101</v>
      </c>
      <c r="AU73" s="98">
        <v>380.96799582692296</v>
      </c>
      <c r="AV73" s="98">
        <v>487.41493583738668</v>
      </c>
      <c r="AW73" s="98">
        <v>50.008269230769208</v>
      </c>
      <c r="AX73" s="98">
        <v>63.981167986425305</v>
      </c>
      <c r="AY73" s="98">
        <v>12.760416666666663</v>
      </c>
      <c r="AZ73" s="98">
        <v>16.325827205882348</v>
      </c>
      <c r="BA73" s="100">
        <v>593369.8630136986</v>
      </c>
      <c r="BB73" s="100">
        <v>759164.38356164377</v>
      </c>
      <c r="BC73" s="101">
        <v>1.2361872146118721E-2</v>
      </c>
      <c r="BD73" s="101">
        <v>1.5815924657534244E-2</v>
      </c>
      <c r="BE73" s="96">
        <v>0</v>
      </c>
      <c r="BF73" s="96">
        <v>0</v>
      </c>
      <c r="BG73" s="95">
        <v>1.2794117647058822</v>
      </c>
      <c r="BH73" s="95">
        <v>1.2794117647058822</v>
      </c>
      <c r="BI73" s="96" t="s">
        <v>326</v>
      </c>
      <c r="CA73" t="s">
        <v>154</v>
      </c>
      <c r="CB73"/>
      <c r="CC73" s="44">
        <v>20.470588235294123</v>
      </c>
      <c r="CD73" s="34"/>
      <c r="CE73" s="17" t="s">
        <v>153</v>
      </c>
      <c r="CF73" s="17" t="s">
        <v>166</v>
      </c>
      <c r="CG73" s="17">
        <f t="shared" si="9"/>
        <v>0</v>
      </c>
      <c r="CH73" s="34"/>
      <c r="CI73" s="17" t="s">
        <v>158</v>
      </c>
      <c r="CJ73" s="17">
        <f t="shared" si="8"/>
        <v>0</v>
      </c>
      <c r="CK73" s="34"/>
      <c r="CL73" s="34"/>
      <c r="CM73" s="34"/>
      <c r="CN73" s="34"/>
      <c r="CO73" s="34"/>
      <c r="CP73" s="34"/>
      <c r="CQ73" s="34"/>
    </row>
    <row r="74" spans="2:95" x14ac:dyDescent="0.25">
      <c r="B74" s="34">
        <v>74</v>
      </c>
      <c r="C74" s="34">
        <v>2024</v>
      </c>
      <c r="D74" s="34" t="s">
        <v>110</v>
      </c>
      <c r="E74" s="34">
        <v>53</v>
      </c>
      <c r="F74" s="34" t="s">
        <v>80</v>
      </c>
      <c r="G74" s="34" t="s">
        <v>152</v>
      </c>
      <c r="H74" s="34" t="s">
        <v>151</v>
      </c>
      <c r="I74" s="34" t="s">
        <v>85</v>
      </c>
      <c r="J74" s="34" t="s">
        <v>91</v>
      </c>
      <c r="K74" s="34" t="s">
        <v>325</v>
      </c>
      <c r="L74" s="34" t="s">
        <v>168</v>
      </c>
      <c r="M74" s="34" t="s">
        <v>473</v>
      </c>
      <c r="N74" s="116">
        <v>0.3125</v>
      </c>
      <c r="O74" s="116">
        <v>0.32291666666666669</v>
      </c>
      <c r="P74" s="116" t="s">
        <v>59</v>
      </c>
      <c r="Q74" s="116">
        <v>0.75</v>
      </c>
      <c r="R74" s="116" t="s">
        <v>70</v>
      </c>
      <c r="S74" s="116">
        <v>0.76388888888888884</v>
      </c>
      <c r="T74" s="34" t="s">
        <v>149</v>
      </c>
      <c r="U74" s="34" t="s">
        <v>326</v>
      </c>
      <c r="V74" s="34" t="s">
        <v>149</v>
      </c>
      <c r="W74" s="34" t="s">
        <v>326</v>
      </c>
      <c r="X74" s="34" t="s">
        <v>326</v>
      </c>
      <c r="Y74" s="34" t="s">
        <v>326</v>
      </c>
      <c r="Z74" s="34" t="s">
        <v>149</v>
      </c>
      <c r="AA74" s="34" t="s">
        <v>149</v>
      </c>
      <c r="AB74" s="95">
        <v>0</v>
      </c>
      <c r="AC74" s="34" t="s">
        <v>149</v>
      </c>
      <c r="AD74" s="34" t="s">
        <v>149</v>
      </c>
      <c r="AE74" s="95">
        <v>0</v>
      </c>
      <c r="AF74" s="96">
        <v>10.25</v>
      </c>
      <c r="AG74" s="97">
        <v>0</v>
      </c>
      <c r="AH74" s="96">
        <v>0</v>
      </c>
      <c r="AI74" s="97" t="s">
        <v>326</v>
      </c>
      <c r="AJ74" s="96">
        <v>17.499999999999979</v>
      </c>
      <c r="AK74" s="96">
        <v>22.389705882352914</v>
      </c>
      <c r="AL74" s="96" t="s">
        <v>94</v>
      </c>
      <c r="AM74" s="95">
        <v>2.5588235294117645</v>
      </c>
      <c r="AN74" s="95">
        <v>0</v>
      </c>
      <c r="AO74" s="98" t="s">
        <v>326</v>
      </c>
      <c r="AP74" s="98">
        <v>0</v>
      </c>
      <c r="AQ74" s="98" t="s">
        <v>326</v>
      </c>
      <c r="AR74" s="98">
        <v>0.99166666666666536</v>
      </c>
      <c r="AS74" s="98">
        <v>1.2687499999999983</v>
      </c>
      <c r="AT74" s="99" t="s">
        <v>98</v>
      </c>
      <c r="AU74" s="98">
        <v>0</v>
      </c>
      <c r="AV74" s="98">
        <v>0</v>
      </c>
      <c r="AW74" s="98">
        <v>0</v>
      </c>
      <c r="AX74" s="98">
        <v>0</v>
      </c>
      <c r="AY74" s="98">
        <v>5.9548611111111036</v>
      </c>
      <c r="AZ74" s="98">
        <v>7.6187193627450878</v>
      </c>
      <c r="BA74" s="100">
        <v>0</v>
      </c>
      <c r="BB74" s="100">
        <v>0</v>
      </c>
      <c r="BC74" s="101">
        <v>0</v>
      </c>
      <c r="BD74" s="101">
        <v>0</v>
      </c>
      <c r="BE74" s="96">
        <v>34.999999999999957</v>
      </c>
      <c r="BF74" s="96">
        <v>44.779411764705827</v>
      </c>
      <c r="BG74" s="95">
        <v>0</v>
      </c>
      <c r="BH74" s="95">
        <v>1.2794117647058822</v>
      </c>
      <c r="BI74" s="96" t="s">
        <v>326</v>
      </c>
      <c r="CA74"/>
      <c r="CB74" t="s">
        <v>160</v>
      </c>
      <c r="CC74" s="44">
        <v>1.2794117647058822</v>
      </c>
      <c r="CD74" s="34"/>
      <c r="CE74" s="17" t="s">
        <v>153</v>
      </c>
      <c r="CF74" s="17" t="s">
        <v>163</v>
      </c>
      <c r="CG74" s="17">
        <f t="shared" si="9"/>
        <v>0</v>
      </c>
      <c r="CH74" s="34"/>
      <c r="CI74" s="17" t="s">
        <v>159</v>
      </c>
      <c r="CJ74" s="17">
        <f t="shared" si="8"/>
        <v>0</v>
      </c>
      <c r="CK74" s="34"/>
      <c r="CL74" s="34"/>
      <c r="CM74" s="34"/>
      <c r="CN74" s="34"/>
      <c r="CO74" s="34"/>
      <c r="CP74" s="34"/>
      <c r="CQ74" s="34"/>
    </row>
    <row r="75" spans="2:95" x14ac:dyDescent="0.25">
      <c r="B75" s="34">
        <v>75</v>
      </c>
      <c r="C75" s="34">
        <v>2024</v>
      </c>
      <c r="D75" s="34" t="s">
        <v>110</v>
      </c>
      <c r="E75" s="34">
        <v>42</v>
      </c>
      <c r="F75" s="34" t="s">
        <v>79</v>
      </c>
      <c r="G75" s="34" t="s">
        <v>152</v>
      </c>
      <c r="H75" s="34" t="s">
        <v>151</v>
      </c>
      <c r="I75" s="34" t="s">
        <v>84</v>
      </c>
      <c r="J75" s="34" t="s">
        <v>91</v>
      </c>
      <c r="K75" s="34" t="s">
        <v>325</v>
      </c>
      <c r="L75" s="34" t="s">
        <v>174</v>
      </c>
      <c r="M75" s="34" t="s">
        <v>473</v>
      </c>
      <c r="N75" s="116">
        <v>0.28472222222222221</v>
      </c>
      <c r="O75" s="116">
        <v>0.3125</v>
      </c>
      <c r="P75" s="116" t="s">
        <v>59</v>
      </c>
      <c r="Q75" s="116">
        <v>0.72916666666666663</v>
      </c>
      <c r="R75" s="116" t="s">
        <v>69</v>
      </c>
      <c r="S75" s="116">
        <v>0.76041666666666663</v>
      </c>
      <c r="T75" s="34" t="s">
        <v>29</v>
      </c>
      <c r="U75" s="34" t="s">
        <v>326</v>
      </c>
      <c r="V75" s="34" t="s">
        <v>42</v>
      </c>
      <c r="W75" s="34" t="s">
        <v>149</v>
      </c>
      <c r="X75" s="34" t="s">
        <v>149</v>
      </c>
      <c r="Y75" s="34" t="s">
        <v>326</v>
      </c>
      <c r="Z75" s="34" t="s">
        <v>29</v>
      </c>
      <c r="AA75" s="34" t="s">
        <v>42</v>
      </c>
      <c r="AB75" s="95">
        <v>0</v>
      </c>
      <c r="AC75" s="34" t="s">
        <v>29</v>
      </c>
      <c r="AD75" s="34" t="s">
        <v>42</v>
      </c>
      <c r="AE75" s="95">
        <v>0</v>
      </c>
      <c r="AF75" s="96">
        <v>10</v>
      </c>
      <c r="AG75" s="97">
        <v>10</v>
      </c>
      <c r="AH75" s="96">
        <v>12.794117647058822</v>
      </c>
      <c r="AI75" s="97" t="s">
        <v>148</v>
      </c>
      <c r="AJ75" s="96">
        <v>42.500000000000007</v>
      </c>
      <c r="AK75" s="96">
        <v>54.375000000000007</v>
      </c>
      <c r="AL75" s="96" t="s">
        <v>95</v>
      </c>
      <c r="AM75" s="95">
        <v>2.5588235294117645</v>
      </c>
      <c r="AN75" s="95">
        <v>2.5588235294117645</v>
      </c>
      <c r="AO75" s="98">
        <v>0.56666666666666665</v>
      </c>
      <c r="AP75" s="98">
        <v>0.72499999999999987</v>
      </c>
      <c r="AQ75" s="98" t="s">
        <v>106</v>
      </c>
      <c r="AR75" s="98">
        <v>9.6757879999999972</v>
      </c>
      <c r="AS75" s="98">
        <v>12.379316999999995</v>
      </c>
      <c r="AT75" s="99" t="s">
        <v>100</v>
      </c>
      <c r="AU75" s="98">
        <v>850.07891606096632</v>
      </c>
      <c r="AV75" s="98">
        <v>1087.6009661368246</v>
      </c>
      <c r="AW75" s="98">
        <v>111.58673633333331</v>
      </c>
      <c r="AX75" s="98">
        <v>142.76538324999996</v>
      </c>
      <c r="AY75" s="98">
        <v>14.461805555555559</v>
      </c>
      <c r="AZ75" s="98">
        <v>18.502604166666668</v>
      </c>
      <c r="BA75" s="100">
        <v>4410000</v>
      </c>
      <c r="BB75" s="100">
        <v>5642205.8823529407</v>
      </c>
      <c r="BC75" s="101">
        <v>5.6538461538461537E-2</v>
      </c>
      <c r="BD75" s="101">
        <v>7.233597285067872E-2</v>
      </c>
      <c r="BE75" s="96">
        <v>20</v>
      </c>
      <c r="BF75" s="96">
        <v>25.588235294117645</v>
      </c>
      <c r="BG75" s="95">
        <v>1.2794117647058822</v>
      </c>
      <c r="BH75" s="95">
        <v>1.2794117647058822</v>
      </c>
      <c r="BI75" s="96" t="s">
        <v>326</v>
      </c>
      <c r="CA75"/>
      <c r="CB75" t="s">
        <v>151</v>
      </c>
      <c r="CC75" s="44">
        <v>19.191176470588239</v>
      </c>
      <c r="CD75" s="34"/>
      <c r="CE75" s="17" t="s">
        <v>158</v>
      </c>
      <c r="CF75" s="17" t="s">
        <v>151</v>
      </c>
      <c r="CG75" s="17">
        <f t="shared" si="9"/>
        <v>0</v>
      </c>
      <c r="CH75" s="34"/>
      <c r="CI75" s="34"/>
      <c r="CJ75" s="34"/>
      <c r="CK75" s="34"/>
      <c r="CL75" s="35"/>
      <c r="CM75" s="35"/>
      <c r="CN75" s="35"/>
      <c r="CO75" s="34"/>
      <c r="CP75" s="34"/>
      <c r="CQ75" s="34"/>
    </row>
    <row r="76" spans="2:95" x14ac:dyDescent="0.25">
      <c r="B76" s="34">
        <v>76</v>
      </c>
      <c r="C76" s="34">
        <v>2024</v>
      </c>
      <c r="D76" s="34" t="s">
        <v>109</v>
      </c>
      <c r="E76" s="34">
        <v>49</v>
      </c>
      <c r="F76" s="34" t="s">
        <v>79</v>
      </c>
      <c r="G76" s="34" t="s">
        <v>152</v>
      </c>
      <c r="H76" s="34" t="s">
        <v>151</v>
      </c>
      <c r="I76" s="34" t="s">
        <v>84</v>
      </c>
      <c r="J76" s="34" t="s">
        <v>90</v>
      </c>
      <c r="K76" s="34" t="s">
        <v>325</v>
      </c>
      <c r="L76" s="34" t="s">
        <v>171</v>
      </c>
      <c r="M76" s="34" t="s">
        <v>473</v>
      </c>
      <c r="N76" s="116">
        <v>0.41666666666666669</v>
      </c>
      <c r="O76" s="116">
        <v>0.45833333333333331</v>
      </c>
      <c r="P76" s="116" t="s">
        <v>63</v>
      </c>
      <c r="Q76" s="116">
        <v>0.6875</v>
      </c>
      <c r="R76" s="116" t="s">
        <v>68</v>
      </c>
      <c r="S76" s="116">
        <v>0.70833333333333337</v>
      </c>
      <c r="T76" s="34" t="s">
        <v>24</v>
      </c>
      <c r="U76" s="34" t="s">
        <v>326</v>
      </c>
      <c r="V76" s="34" t="s">
        <v>42</v>
      </c>
      <c r="W76" s="34" t="s">
        <v>326</v>
      </c>
      <c r="X76" s="34" t="s">
        <v>326</v>
      </c>
      <c r="Y76" s="34" t="s">
        <v>326</v>
      </c>
      <c r="Z76" s="34" t="s">
        <v>24</v>
      </c>
      <c r="AA76" s="34" t="s">
        <v>42</v>
      </c>
      <c r="AB76" s="95">
        <v>0</v>
      </c>
      <c r="AC76" s="34" t="s">
        <v>24</v>
      </c>
      <c r="AD76" s="34" t="s">
        <v>42</v>
      </c>
      <c r="AE76" s="95">
        <v>0</v>
      </c>
      <c r="AF76" s="96">
        <v>5.5</v>
      </c>
      <c r="AG76" s="97">
        <v>0</v>
      </c>
      <c r="AH76" s="96">
        <v>0</v>
      </c>
      <c r="AI76" s="97" t="s">
        <v>326</v>
      </c>
      <c r="AJ76" s="96">
        <v>45</v>
      </c>
      <c r="AK76" s="96">
        <v>57.573529411764703</v>
      </c>
      <c r="AL76" s="96" t="s">
        <v>95</v>
      </c>
      <c r="AM76" s="95">
        <v>2.5588235294117645</v>
      </c>
      <c r="AN76" s="95">
        <v>0</v>
      </c>
      <c r="AO76" s="98" t="s">
        <v>326</v>
      </c>
      <c r="AP76" s="98">
        <v>0</v>
      </c>
      <c r="AQ76" s="98" t="s">
        <v>326</v>
      </c>
      <c r="AR76" s="98">
        <v>5.5308449999999993</v>
      </c>
      <c r="AS76" s="98">
        <v>7.0762281617647043</v>
      </c>
      <c r="AT76" s="99" t="s">
        <v>100</v>
      </c>
      <c r="AU76" s="98">
        <v>19.835298673161056</v>
      </c>
      <c r="AV76" s="98">
        <v>25.377514478897233</v>
      </c>
      <c r="AW76" s="98">
        <v>2.443011463341346</v>
      </c>
      <c r="AX76" s="98">
        <v>3.1256176075102511</v>
      </c>
      <c r="AY76" s="98">
        <v>15.3125</v>
      </c>
      <c r="AZ76" s="98">
        <v>19.590992647058822</v>
      </c>
      <c r="BA76" s="100">
        <v>867300</v>
      </c>
      <c r="BB76" s="100">
        <v>1109633.8235294116</v>
      </c>
      <c r="BC76" s="101">
        <v>1.8068750000000001E-2</v>
      </c>
      <c r="BD76" s="101">
        <v>2.3117371323529413E-2</v>
      </c>
      <c r="BE76" s="96">
        <v>0</v>
      </c>
      <c r="BF76" s="96">
        <v>0</v>
      </c>
      <c r="BG76" s="95">
        <v>1.2794117647058822</v>
      </c>
      <c r="BH76" s="95">
        <v>1.2794117647058822</v>
      </c>
      <c r="BI76" s="96" t="s">
        <v>326</v>
      </c>
      <c r="CA76" t="s">
        <v>152</v>
      </c>
      <c r="CB76"/>
      <c r="CC76" s="44">
        <v>136.89705882352956</v>
      </c>
      <c r="CD76" s="34"/>
      <c r="CE76" s="17" t="s">
        <v>158</v>
      </c>
      <c r="CF76" s="17" t="s">
        <v>162</v>
      </c>
      <c r="CG76" s="17">
        <f t="shared" si="9"/>
        <v>0</v>
      </c>
      <c r="CH76" s="34"/>
      <c r="CI76" s="18" t="s">
        <v>112</v>
      </c>
      <c r="CJ76" s="18" t="s">
        <v>4</v>
      </c>
      <c r="CK76" s="34"/>
      <c r="CL76" s="34"/>
      <c r="CM76" s="34"/>
      <c r="CN76" s="34"/>
      <c r="CO76" s="34"/>
      <c r="CP76" s="34"/>
      <c r="CQ76" s="34"/>
    </row>
    <row r="77" spans="2:95" x14ac:dyDescent="0.25">
      <c r="B77" s="34">
        <v>77</v>
      </c>
      <c r="C77" s="34">
        <v>2024</v>
      </c>
      <c r="D77" s="34" t="s">
        <v>110</v>
      </c>
      <c r="E77" s="34">
        <v>48</v>
      </c>
      <c r="F77" s="34" t="s">
        <v>79</v>
      </c>
      <c r="G77" s="34" t="s">
        <v>152</v>
      </c>
      <c r="H77" s="34" t="s">
        <v>151</v>
      </c>
      <c r="I77" s="34" t="s">
        <v>85</v>
      </c>
      <c r="J77" s="34" t="s">
        <v>90</v>
      </c>
      <c r="K77" s="34" t="s">
        <v>325</v>
      </c>
      <c r="L77" s="34" t="s">
        <v>171</v>
      </c>
      <c r="M77" s="34" t="s">
        <v>473</v>
      </c>
      <c r="N77" s="116">
        <v>0.27777777777777779</v>
      </c>
      <c r="O77" s="116">
        <v>0.3125</v>
      </c>
      <c r="P77" s="116" t="s">
        <v>59</v>
      </c>
      <c r="Q77" s="116">
        <v>0.70833333333333337</v>
      </c>
      <c r="R77" s="116" t="s">
        <v>69</v>
      </c>
      <c r="S77" s="116">
        <v>0.74305555555555558</v>
      </c>
      <c r="T77" s="34" t="s">
        <v>27</v>
      </c>
      <c r="U77" s="34" t="s">
        <v>326</v>
      </c>
      <c r="V77" s="34" t="s">
        <v>42</v>
      </c>
      <c r="W77" s="34" t="s">
        <v>149</v>
      </c>
      <c r="X77" s="34" t="s">
        <v>149</v>
      </c>
      <c r="Y77" s="34" t="s">
        <v>326</v>
      </c>
      <c r="Z77" s="34" t="s">
        <v>27</v>
      </c>
      <c r="AA77" s="34" t="s">
        <v>42</v>
      </c>
      <c r="AB77" s="95">
        <v>0</v>
      </c>
      <c r="AC77" s="34" t="s">
        <v>27</v>
      </c>
      <c r="AD77" s="34" t="s">
        <v>42</v>
      </c>
      <c r="AE77" s="95">
        <v>0</v>
      </c>
      <c r="AF77" s="96">
        <v>9.5</v>
      </c>
      <c r="AG77" s="97">
        <v>15</v>
      </c>
      <c r="AH77" s="96">
        <v>19.191176470588232</v>
      </c>
      <c r="AI77" s="97" t="s">
        <v>103</v>
      </c>
      <c r="AJ77" s="96">
        <v>49.999999999999986</v>
      </c>
      <c r="AK77" s="96">
        <v>63.970588235294095</v>
      </c>
      <c r="AL77" s="96" t="s">
        <v>95</v>
      </c>
      <c r="AM77" s="95">
        <v>2.5588235294117645</v>
      </c>
      <c r="AN77" s="95">
        <v>2.5588235294117645</v>
      </c>
      <c r="AO77" s="98">
        <v>0.84999999999999987</v>
      </c>
      <c r="AP77" s="98">
        <v>1.0874999999999997</v>
      </c>
      <c r="AQ77" s="98" t="s">
        <v>106</v>
      </c>
      <c r="AR77" s="98">
        <v>5.5308449999999993</v>
      </c>
      <c r="AS77" s="98">
        <v>7.0762281617647043</v>
      </c>
      <c r="AT77" s="99" t="s">
        <v>100</v>
      </c>
      <c r="AU77" s="98">
        <v>44.981428006666661</v>
      </c>
      <c r="AV77" s="98">
        <v>57.549768184999991</v>
      </c>
      <c r="AW77" s="98">
        <v>5.5401305555555549</v>
      </c>
      <c r="AX77" s="98">
        <v>7.0881082107843119</v>
      </c>
      <c r="AY77" s="98">
        <v>17.013888888888886</v>
      </c>
      <c r="AZ77" s="98">
        <v>21.767769607843132</v>
      </c>
      <c r="BA77" s="100">
        <v>578200</v>
      </c>
      <c r="BB77" s="100">
        <v>739755.88235294109</v>
      </c>
      <c r="BC77" s="101">
        <v>1.2045833333333334E-2</v>
      </c>
      <c r="BD77" s="101">
        <v>1.541158088235294E-2</v>
      </c>
      <c r="BE77" s="96">
        <v>30</v>
      </c>
      <c r="BF77" s="96">
        <v>38.382352941176464</v>
      </c>
      <c r="BG77" s="95">
        <v>0</v>
      </c>
      <c r="BH77" s="95">
        <v>1.2794117647058822</v>
      </c>
      <c r="BI77" s="96" t="s">
        <v>326</v>
      </c>
      <c r="CA77"/>
      <c r="CB77" t="s">
        <v>151</v>
      </c>
      <c r="CC77" s="44">
        <v>136.89705882352956</v>
      </c>
      <c r="CD77" s="34"/>
      <c r="CE77" s="17" t="s">
        <v>158</v>
      </c>
      <c r="CF77" s="17" t="s">
        <v>161</v>
      </c>
      <c r="CG77" s="17">
        <f t="shared" si="9"/>
        <v>0</v>
      </c>
      <c r="CH77" s="34"/>
      <c r="CI77" s="17" t="s">
        <v>151</v>
      </c>
      <c r="CJ77" s="17">
        <f t="shared" ref="CJ77:CJ84" si="10">SUMIFS($CG$67:$CG$130,$CF$67:$CF$130,CI77)</f>
        <v>172.72058823529426</v>
      </c>
      <c r="CK77" s="34"/>
      <c r="CL77" s="34"/>
      <c r="CM77" s="34"/>
      <c r="CN77" s="34"/>
      <c r="CO77" s="34"/>
      <c r="CP77" s="34"/>
      <c r="CQ77" s="34"/>
    </row>
    <row r="78" spans="2:95" x14ac:dyDescent="0.25">
      <c r="B78" s="34">
        <v>78</v>
      </c>
      <c r="C78" s="34">
        <v>2024</v>
      </c>
      <c r="D78" s="34" t="s">
        <v>110</v>
      </c>
      <c r="E78" s="34">
        <v>42</v>
      </c>
      <c r="F78" s="34" t="s">
        <v>79</v>
      </c>
      <c r="G78" s="34" t="s">
        <v>152</v>
      </c>
      <c r="H78" s="34" t="s">
        <v>151</v>
      </c>
      <c r="I78" s="34" t="s">
        <v>83</v>
      </c>
      <c r="J78" s="34" t="s">
        <v>91</v>
      </c>
      <c r="K78" s="34" t="s">
        <v>470</v>
      </c>
      <c r="L78" s="34" t="s">
        <v>170</v>
      </c>
      <c r="M78" s="34" t="s">
        <v>473</v>
      </c>
      <c r="N78" s="116">
        <v>0.21875</v>
      </c>
      <c r="O78" s="116">
        <v>0.3125</v>
      </c>
      <c r="P78" s="116" t="s">
        <v>59</v>
      </c>
      <c r="Q78" s="116">
        <v>0.75</v>
      </c>
      <c r="R78" s="116" t="s">
        <v>70</v>
      </c>
      <c r="S78" s="116">
        <v>0.875</v>
      </c>
      <c r="T78" s="34" t="s">
        <v>33</v>
      </c>
      <c r="U78" s="34" t="s">
        <v>326</v>
      </c>
      <c r="V78" s="34" t="s">
        <v>42</v>
      </c>
      <c r="W78" s="34" t="s">
        <v>326</v>
      </c>
      <c r="X78" s="34" t="s">
        <v>326</v>
      </c>
      <c r="Y78" s="34" t="s">
        <v>326</v>
      </c>
      <c r="Z78" s="34" t="s">
        <v>33</v>
      </c>
      <c r="AA78" s="34" t="s">
        <v>42</v>
      </c>
      <c r="AB78" s="95">
        <v>0</v>
      </c>
      <c r="AC78" s="34" t="s">
        <v>33</v>
      </c>
      <c r="AD78" s="34" t="s">
        <v>42</v>
      </c>
      <c r="AE78" s="95">
        <v>0</v>
      </c>
      <c r="AF78" s="96">
        <v>10.5</v>
      </c>
      <c r="AG78" s="97">
        <v>0</v>
      </c>
      <c r="AH78" s="96">
        <v>0</v>
      </c>
      <c r="AI78" s="97" t="s">
        <v>326</v>
      </c>
      <c r="AJ78" s="96">
        <v>157.5</v>
      </c>
      <c r="AK78" s="96">
        <v>201.50735294117646</v>
      </c>
      <c r="AL78" s="96" t="s">
        <v>97</v>
      </c>
      <c r="AM78" s="95">
        <v>2.5588235294117645</v>
      </c>
      <c r="AN78" s="95">
        <v>0</v>
      </c>
      <c r="AO78" s="98" t="s">
        <v>326</v>
      </c>
      <c r="AP78" s="98">
        <v>0</v>
      </c>
      <c r="AQ78" s="98" t="s">
        <v>326</v>
      </c>
      <c r="AR78" s="98">
        <v>41.057897000000004</v>
      </c>
      <c r="AS78" s="98">
        <v>52.529956455882356</v>
      </c>
      <c r="AT78" s="99" t="s">
        <v>102</v>
      </c>
      <c r="AU78" s="98">
        <v>986.38324811579719</v>
      </c>
      <c r="AV78" s="98">
        <v>1261.9903321481522</v>
      </c>
      <c r="AW78" s="98">
        <v>121.48773870772951</v>
      </c>
      <c r="AX78" s="98">
        <v>155.43284217018333</v>
      </c>
      <c r="AY78" s="98">
        <v>53.59375</v>
      </c>
      <c r="AZ78" s="98">
        <v>68.56847426470587</v>
      </c>
      <c r="BA78" s="100">
        <v>4410000</v>
      </c>
      <c r="BB78" s="100">
        <v>5642205.8823529407</v>
      </c>
      <c r="BC78" s="101">
        <v>5.6538461538461537E-2</v>
      </c>
      <c r="BD78" s="101">
        <v>7.233597285067872E-2</v>
      </c>
      <c r="BE78" s="96">
        <v>0</v>
      </c>
      <c r="BF78" s="96">
        <v>0</v>
      </c>
      <c r="BG78" s="95">
        <v>1.2794117647058822</v>
      </c>
      <c r="BH78" s="95">
        <v>1.2794117647058822</v>
      </c>
      <c r="BI78" s="96" t="s">
        <v>326</v>
      </c>
      <c r="CA78" t="s">
        <v>198</v>
      </c>
      <c r="CB78"/>
      <c r="CC78" s="44">
        <v>174.00000000000017</v>
      </c>
      <c r="CD78" s="34"/>
      <c r="CE78" s="17" t="s">
        <v>158</v>
      </c>
      <c r="CF78" s="17" t="s">
        <v>160</v>
      </c>
      <c r="CG78" s="17">
        <f t="shared" si="9"/>
        <v>0</v>
      </c>
      <c r="CH78" s="34"/>
      <c r="CI78" s="17" t="s">
        <v>160</v>
      </c>
      <c r="CJ78" s="17">
        <f t="shared" si="10"/>
        <v>1.2794117647058822</v>
      </c>
      <c r="CK78" s="34"/>
      <c r="CL78" s="34"/>
      <c r="CM78" s="34"/>
      <c r="CN78" s="34"/>
      <c r="CO78" s="34"/>
      <c r="CP78" s="34"/>
      <c r="CQ78" s="34"/>
    </row>
    <row r="79" spans="2:95" x14ac:dyDescent="0.25">
      <c r="B79" s="34">
        <v>79</v>
      </c>
      <c r="C79" s="34">
        <v>2024</v>
      </c>
      <c r="D79" s="34" t="s">
        <v>109</v>
      </c>
      <c r="E79" s="34">
        <v>60</v>
      </c>
      <c r="F79" s="34" t="s">
        <v>81</v>
      </c>
      <c r="G79" s="34" t="s">
        <v>152</v>
      </c>
      <c r="H79" s="34" t="s">
        <v>151</v>
      </c>
      <c r="I79" s="34" t="s">
        <v>84</v>
      </c>
      <c r="J79" s="34" t="s">
        <v>89</v>
      </c>
      <c r="K79" s="34" t="s">
        <v>325</v>
      </c>
      <c r="L79" s="34" t="s">
        <v>168</v>
      </c>
      <c r="M79" s="34" t="s">
        <v>473</v>
      </c>
      <c r="N79" s="116">
        <v>0.25</v>
      </c>
      <c r="O79" s="116">
        <v>0.29166666666666669</v>
      </c>
      <c r="P79" s="116" t="s">
        <v>59</v>
      </c>
      <c r="Q79" s="116">
        <v>0.6875</v>
      </c>
      <c r="R79" s="116" t="s">
        <v>68</v>
      </c>
      <c r="S79" s="116">
        <v>0.73958333333333337</v>
      </c>
      <c r="T79" s="34" t="s">
        <v>27</v>
      </c>
      <c r="U79" s="34" t="s">
        <v>326</v>
      </c>
      <c r="V79" s="34" t="s">
        <v>42</v>
      </c>
      <c r="W79" s="34" t="s">
        <v>326</v>
      </c>
      <c r="X79" s="34" t="s">
        <v>326</v>
      </c>
      <c r="Y79" s="34" t="s">
        <v>326</v>
      </c>
      <c r="Z79" s="34" t="s">
        <v>27</v>
      </c>
      <c r="AA79" s="34" t="s">
        <v>42</v>
      </c>
      <c r="AB79" s="95">
        <v>0</v>
      </c>
      <c r="AC79" s="34" t="s">
        <v>27</v>
      </c>
      <c r="AD79" s="34" t="s">
        <v>42</v>
      </c>
      <c r="AE79" s="95">
        <v>0</v>
      </c>
      <c r="AF79" s="96">
        <v>9.5</v>
      </c>
      <c r="AG79" s="97">
        <v>0</v>
      </c>
      <c r="AH79" s="96">
        <v>0</v>
      </c>
      <c r="AI79" s="97" t="s">
        <v>326</v>
      </c>
      <c r="AJ79" s="96">
        <v>67.500000000000043</v>
      </c>
      <c r="AK79" s="96">
        <v>86.360294117647101</v>
      </c>
      <c r="AL79" s="96" t="s">
        <v>96</v>
      </c>
      <c r="AM79" s="95">
        <v>2.5588235294117645</v>
      </c>
      <c r="AN79" s="95">
        <v>0</v>
      </c>
      <c r="AO79" s="98" t="s">
        <v>326</v>
      </c>
      <c r="AP79" s="98">
        <v>0</v>
      </c>
      <c r="AQ79" s="98" t="s">
        <v>326</v>
      </c>
      <c r="AR79" s="98">
        <v>14.4</v>
      </c>
      <c r="AS79" s="98">
        <v>18.423529411764704</v>
      </c>
      <c r="AT79" s="99" t="s">
        <v>101</v>
      </c>
      <c r="AU79" s="98">
        <v>345.9485217391304</v>
      </c>
      <c r="AV79" s="98">
        <v>442.6106086956521</v>
      </c>
      <c r="AW79" s="98">
        <v>42.608695652173914</v>
      </c>
      <c r="AX79" s="98">
        <v>54.514066496163679</v>
      </c>
      <c r="AY79" s="98">
        <v>22.968750000000014</v>
      </c>
      <c r="AZ79" s="98">
        <v>29.38648897058825</v>
      </c>
      <c r="BA79" s="100">
        <v>1445500</v>
      </c>
      <c r="BB79" s="100">
        <v>1849389.7058823528</v>
      </c>
      <c r="BC79" s="101">
        <v>6.0229166666666667E-2</v>
      </c>
      <c r="BD79" s="101">
        <v>7.7057904411764702E-2</v>
      </c>
      <c r="BE79" s="96">
        <v>0</v>
      </c>
      <c r="BF79" s="96">
        <v>0</v>
      </c>
      <c r="BG79" s="95">
        <v>1.2794117647058822</v>
      </c>
      <c r="BH79" s="95">
        <v>1.2794117647058822</v>
      </c>
      <c r="BI79" s="96" t="s">
        <v>326</v>
      </c>
      <c r="CA79"/>
      <c r="CB79"/>
      <c r="CC79"/>
      <c r="CD79" s="34"/>
      <c r="CE79" s="17" t="s">
        <v>158</v>
      </c>
      <c r="CF79" s="17" t="s">
        <v>165</v>
      </c>
      <c r="CG79" s="17">
        <f t="shared" si="9"/>
        <v>0</v>
      </c>
      <c r="CH79" s="34"/>
      <c r="CI79" s="17" t="s">
        <v>162</v>
      </c>
      <c r="CJ79" s="17">
        <f t="shared" si="10"/>
        <v>0</v>
      </c>
      <c r="CK79" s="34"/>
      <c r="CL79" s="34"/>
      <c r="CM79" s="34"/>
      <c r="CN79" s="34"/>
      <c r="CO79" s="34"/>
      <c r="CP79" s="34"/>
      <c r="CQ79" s="34"/>
    </row>
    <row r="80" spans="2:95" x14ac:dyDescent="0.25">
      <c r="B80" s="34">
        <v>80</v>
      </c>
      <c r="C80" s="34">
        <v>2024</v>
      </c>
      <c r="D80" s="34" t="s">
        <v>110</v>
      </c>
      <c r="E80" s="34">
        <v>39</v>
      </c>
      <c r="F80" s="34" t="s">
        <v>78</v>
      </c>
      <c r="G80" s="34" t="s">
        <v>154</v>
      </c>
      <c r="H80" s="34" t="s">
        <v>151</v>
      </c>
      <c r="I80" s="34" t="s">
        <v>85</v>
      </c>
      <c r="J80" s="34" t="s">
        <v>90</v>
      </c>
      <c r="K80" s="34" t="s">
        <v>325</v>
      </c>
      <c r="L80" s="34" t="s">
        <v>168</v>
      </c>
      <c r="M80" s="34" t="s">
        <v>473</v>
      </c>
      <c r="N80" s="116">
        <v>0.3263888888888889</v>
      </c>
      <c r="O80" s="116">
        <v>0.34375</v>
      </c>
      <c r="P80" s="116" t="s">
        <v>60</v>
      </c>
      <c r="Q80" s="116">
        <v>0.75</v>
      </c>
      <c r="R80" s="116" t="s">
        <v>70</v>
      </c>
      <c r="S80" s="116">
        <v>0.77083333333333337</v>
      </c>
      <c r="T80" s="34" t="s">
        <v>149</v>
      </c>
      <c r="U80" s="34" t="s">
        <v>326</v>
      </c>
      <c r="V80" s="34" t="s">
        <v>149</v>
      </c>
      <c r="W80" s="34" t="s">
        <v>326</v>
      </c>
      <c r="X80" s="34" t="s">
        <v>326</v>
      </c>
      <c r="Y80" s="34" t="s">
        <v>326</v>
      </c>
      <c r="Z80" s="34" t="s">
        <v>149</v>
      </c>
      <c r="AA80" s="34" t="s">
        <v>149</v>
      </c>
      <c r="AB80" s="95">
        <v>0</v>
      </c>
      <c r="AC80" s="34" t="s">
        <v>149</v>
      </c>
      <c r="AD80" s="34" t="s">
        <v>149</v>
      </c>
      <c r="AE80" s="95">
        <v>0</v>
      </c>
      <c r="AF80" s="96">
        <v>9.75</v>
      </c>
      <c r="AG80" s="97">
        <v>0</v>
      </c>
      <c r="AH80" s="96">
        <v>0</v>
      </c>
      <c r="AI80" s="97" t="s">
        <v>326</v>
      </c>
      <c r="AJ80" s="96">
        <v>27.500000000000021</v>
      </c>
      <c r="AK80" s="96">
        <v>35.183823529411789</v>
      </c>
      <c r="AL80" s="96" t="s">
        <v>94</v>
      </c>
      <c r="AM80" s="95">
        <v>2.5588235294117645</v>
      </c>
      <c r="AN80" s="95">
        <v>0</v>
      </c>
      <c r="AO80" s="98" t="s">
        <v>326</v>
      </c>
      <c r="AP80" s="98">
        <v>0</v>
      </c>
      <c r="AQ80" s="98" t="s">
        <v>326</v>
      </c>
      <c r="AR80" s="98">
        <v>1.5583333333333347</v>
      </c>
      <c r="AS80" s="98">
        <v>1.9937500000000015</v>
      </c>
      <c r="AT80" s="99" t="s">
        <v>98</v>
      </c>
      <c r="AU80" s="98">
        <v>0</v>
      </c>
      <c r="AV80" s="98">
        <v>0</v>
      </c>
      <c r="AW80" s="98">
        <v>0</v>
      </c>
      <c r="AX80" s="98">
        <v>0</v>
      </c>
      <c r="AY80" s="98">
        <v>9.3576388888888964</v>
      </c>
      <c r="AZ80" s="98">
        <v>11.972273284313735</v>
      </c>
      <c r="BA80" s="100">
        <v>0</v>
      </c>
      <c r="BB80" s="100">
        <v>0</v>
      </c>
      <c r="BC80" s="101">
        <v>0</v>
      </c>
      <c r="BD80" s="101">
        <v>0</v>
      </c>
      <c r="BE80" s="96">
        <v>55.000000000000043</v>
      </c>
      <c r="BF80" s="96">
        <v>70.367647058823579</v>
      </c>
      <c r="BG80" s="95">
        <v>0</v>
      </c>
      <c r="BH80" s="95">
        <v>1.2794117647058822</v>
      </c>
      <c r="BI80" s="96" t="s">
        <v>326</v>
      </c>
      <c r="CA80"/>
      <c r="CB80"/>
      <c r="CC80"/>
      <c r="CD80" s="34"/>
      <c r="CE80" s="17" t="s">
        <v>158</v>
      </c>
      <c r="CF80" s="17" t="s">
        <v>164</v>
      </c>
      <c r="CG80" s="17">
        <f t="shared" si="9"/>
        <v>0</v>
      </c>
      <c r="CH80" s="34"/>
      <c r="CI80" s="17" t="s">
        <v>161</v>
      </c>
      <c r="CJ80" s="17">
        <f t="shared" si="10"/>
        <v>0</v>
      </c>
      <c r="CK80" s="34"/>
      <c r="CL80" s="34"/>
      <c r="CM80" s="34"/>
      <c r="CN80" s="34"/>
      <c r="CO80" s="34"/>
      <c r="CP80" s="34"/>
      <c r="CQ80" s="34"/>
    </row>
    <row r="81" spans="2:95" x14ac:dyDescent="0.25">
      <c r="B81" s="34">
        <v>81</v>
      </c>
      <c r="C81" s="34">
        <v>2024</v>
      </c>
      <c r="D81" s="34" t="s">
        <v>110</v>
      </c>
      <c r="E81" s="34">
        <v>45</v>
      </c>
      <c r="F81" s="34" t="s">
        <v>79</v>
      </c>
      <c r="G81" s="34" t="s">
        <v>152</v>
      </c>
      <c r="H81" s="34" t="s">
        <v>151</v>
      </c>
      <c r="I81" s="34" t="s">
        <v>86</v>
      </c>
      <c r="J81" s="34" t="s">
        <v>91</v>
      </c>
      <c r="K81" s="34" t="s">
        <v>325</v>
      </c>
      <c r="L81" s="34" t="s">
        <v>169</v>
      </c>
      <c r="M81" s="34" t="s">
        <v>473</v>
      </c>
      <c r="N81" s="116">
        <v>0.25</v>
      </c>
      <c r="O81" s="116">
        <v>0.29166666666666669</v>
      </c>
      <c r="P81" s="116" t="s">
        <v>59</v>
      </c>
      <c r="Q81" s="116">
        <v>0.6875</v>
      </c>
      <c r="R81" s="116" t="s">
        <v>68</v>
      </c>
      <c r="S81" s="116">
        <v>0.75</v>
      </c>
      <c r="T81" s="34" t="s">
        <v>26</v>
      </c>
      <c r="U81" s="34" t="s">
        <v>48</v>
      </c>
      <c r="V81" s="34" t="s">
        <v>43</v>
      </c>
      <c r="W81" s="34" t="s">
        <v>326</v>
      </c>
      <c r="X81" s="34" t="s">
        <v>326</v>
      </c>
      <c r="Y81" s="34" t="s">
        <v>326</v>
      </c>
      <c r="Z81" s="34" t="s">
        <v>35</v>
      </c>
      <c r="AA81" s="34" t="s">
        <v>2</v>
      </c>
      <c r="AB81" s="95">
        <v>1.2794117647058822</v>
      </c>
      <c r="AC81" s="34" t="s">
        <v>26</v>
      </c>
      <c r="AD81" s="34" t="s">
        <v>43</v>
      </c>
      <c r="AE81" s="95">
        <v>0</v>
      </c>
      <c r="AF81" s="96">
        <v>9.5</v>
      </c>
      <c r="AG81" s="97">
        <v>0</v>
      </c>
      <c r="AH81" s="96">
        <v>0</v>
      </c>
      <c r="AI81" s="97" t="s">
        <v>326</v>
      </c>
      <c r="AJ81" s="96">
        <v>75.000000000000014</v>
      </c>
      <c r="AK81" s="96">
        <v>95.955882352941188</v>
      </c>
      <c r="AL81" s="96" t="s">
        <v>96</v>
      </c>
      <c r="AM81" s="95">
        <v>2.5588235294117645</v>
      </c>
      <c r="AN81" s="95">
        <v>0</v>
      </c>
      <c r="AO81" s="98" t="s">
        <v>326</v>
      </c>
      <c r="AP81" s="98">
        <v>0</v>
      </c>
      <c r="AQ81" s="98" t="s">
        <v>326</v>
      </c>
      <c r="AR81" s="98">
        <v>14.006523000000001</v>
      </c>
      <c r="AS81" s="98">
        <v>17.920110308823531</v>
      </c>
      <c r="AT81" s="99" t="s">
        <v>101</v>
      </c>
      <c r="AU81" s="98">
        <v>1244.8694167734998</v>
      </c>
      <c r="AV81" s="98">
        <v>1592.7005773425658</v>
      </c>
      <c r="AW81" s="98">
        <v>163.409435</v>
      </c>
      <c r="AX81" s="98">
        <v>209.06795360294117</v>
      </c>
      <c r="AY81" s="98">
        <v>25.520833333333339</v>
      </c>
      <c r="AZ81" s="98">
        <v>32.65165441176471</v>
      </c>
      <c r="BA81" s="100">
        <v>7059132.4200913245</v>
      </c>
      <c r="BB81" s="100">
        <v>9031537.0668815468</v>
      </c>
      <c r="BC81" s="101">
        <v>9.0501697693478517E-2</v>
      </c>
      <c r="BD81" s="101">
        <v>0.11578893675489162</v>
      </c>
      <c r="BE81" s="96">
        <v>0</v>
      </c>
      <c r="BF81" s="96">
        <v>0</v>
      </c>
      <c r="BG81" s="95">
        <v>1.2794117647058822</v>
      </c>
      <c r="BH81" s="95">
        <v>1.2794117647058822</v>
      </c>
      <c r="BI81" s="96" t="s">
        <v>326</v>
      </c>
      <c r="CA81"/>
      <c r="CB81"/>
      <c r="CC81"/>
      <c r="CD81" s="34"/>
      <c r="CE81" s="17" t="s">
        <v>158</v>
      </c>
      <c r="CF81" s="17" t="s">
        <v>166</v>
      </c>
      <c r="CG81" s="17">
        <f t="shared" si="9"/>
        <v>0</v>
      </c>
      <c r="CH81" s="34"/>
      <c r="CI81" s="17" t="s">
        <v>165</v>
      </c>
      <c r="CJ81" s="17">
        <f t="shared" si="10"/>
        <v>0</v>
      </c>
      <c r="CK81" s="34"/>
      <c r="CL81" s="34"/>
      <c r="CM81" s="34"/>
      <c r="CN81" s="34"/>
      <c r="CO81" s="34"/>
      <c r="CP81" s="34"/>
      <c r="CQ81" s="34"/>
    </row>
    <row r="82" spans="2:95" x14ac:dyDescent="0.25">
      <c r="B82" s="34">
        <v>82</v>
      </c>
      <c r="C82" s="34">
        <v>2024</v>
      </c>
      <c r="D82" s="34" t="s">
        <v>109</v>
      </c>
      <c r="E82" s="34">
        <v>44</v>
      </c>
      <c r="F82" s="34" t="s">
        <v>79</v>
      </c>
      <c r="G82" s="34" t="s">
        <v>153</v>
      </c>
      <c r="H82" s="34" t="s">
        <v>151</v>
      </c>
      <c r="I82" s="34" t="s">
        <v>85</v>
      </c>
      <c r="J82" s="34" t="s">
        <v>91</v>
      </c>
      <c r="K82" s="34" t="s">
        <v>325</v>
      </c>
      <c r="L82" s="34" t="s">
        <v>168</v>
      </c>
      <c r="M82" s="34" t="s">
        <v>473</v>
      </c>
      <c r="N82" s="116">
        <v>0.27777777777777779</v>
      </c>
      <c r="O82" s="116">
        <v>0.29166666666666669</v>
      </c>
      <c r="P82" s="116" t="s">
        <v>59</v>
      </c>
      <c r="Q82" s="116">
        <v>0.6875</v>
      </c>
      <c r="R82" s="116" t="s">
        <v>68</v>
      </c>
      <c r="S82" s="116">
        <v>0.70833333333333337</v>
      </c>
      <c r="T82" s="34" t="s">
        <v>149</v>
      </c>
      <c r="U82" s="34" t="s">
        <v>326</v>
      </c>
      <c r="V82" s="34" t="s">
        <v>149</v>
      </c>
      <c r="W82" s="34" t="s">
        <v>326</v>
      </c>
      <c r="X82" s="34" t="s">
        <v>326</v>
      </c>
      <c r="Y82" s="34" t="s">
        <v>326</v>
      </c>
      <c r="Z82" s="34" t="s">
        <v>149</v>
      </c>
      <c r="AA82" s="34" t="s">
        <v>149</v>
      </c>
      <c r="AB82" s="95">
        <v>0</v>
      </c>
      <c r="AC82" s="34" t="s">
        <v>28</v>
      </c>
      <c r="AD82" s="34" t="s">
        <v>43</v>
      </c>
      <c r="AE82" s="95">
        <v>1.2794117647058822</v>
      </c>
      <c r="AF82" s="96">
        <v>9.5</v>
      </c>
      <c r="AG82" s="97">
        <v>0</v>
      </c>
      <c r="AH82" s="96">
        <v>0</v>
      </c>
      <c r="AI82" s="97" t="s">
        <v>326</v>
      </c>
      <c r="AJ82" s="96">
        <v>25.000000000000028</v>
      </c>
      <c r="AK82" s="96">
        <v>31.985294117647094</v>
      </c>
      <c r="AL82" s="96" t="s">
        <v>94</v>
      </c>
      <c r="AM82" s="95">
        <v>2.5588235294117645</v>
      </c>
      <c r="AN82" s="95">
        <v>0</v>
      </c>
      <c r="AO82" s="98" t="s">
        <v>326</v>
      </c>
      <c r="AP82" s="98">
        <v>0</v>
      </c>
      <c r="AQ82" s="98" t="s">
        <v>326</v>
      </c>
      <c r="AR82" s="98">
        <v>1.4166666666666683</v>
      </c>
      <c r="AS82" s="98">
        <v>1.812500000000002</v>
      </c>
      <c r="AT82" s="99" t="s">
        <v>98</v>
      </c>
      <c r="AU82" s="98">
        <v>0</v>
      </c>
      <c r="AV82" s="98">
        <v>0</v>
      </c>
      <c r="AW82" s="98">
        <v>0</v>
      </c>
      <c r="AX82" s="98">
        <v>0</v>
      </c>
      <c r="AY82" s="98">
        <v>8.5069444444444535</v>
      </c>
      <c r="AZ82" s="98">
        <v>10.88388480392158</v>
      </c>
      <c r="BA82" s="100">
        <v>0</v>
      </c>
      <c r="BB82" s="100">
        <v>0</v>
      </c>
      <c r="BC82" s="101">
        <v>0</v>
      </c>
      <c r="BD82" s="101">
        <v>0</v>
      </c>
      <c r="BE82" s="96">
        <v>50.000000000000057</v>
      </c>
      <c r="BF82" s="96">
        <v>63.970588235294187</v>
      </c>
      <c r="BG82" s="95">
        <v>0</v>
      </c>
      <c r="BH82" s="95">
        <v>1.2794117647058822</v>
      </c>
      <c r="BI82" s="96" t="s">
        <v>326</v>
      </c>
      <c r="CA82"/>
      <c r="CB82"/>
      <c r="CC82"/>
      <c r="CD82" s="34"/>
      <c r="CE82" s="17" t="s">
        <v>158</v>
      </c>
      <c r="CF82" s="17" t="s">
        <v>163</v>
      </c>
      <c r="CG82" s="17">
        <f t="shared" si="9"/>
        <v>0</v>
      </c>
      <c r="CH82" s="34"/>
      <c r="CI82" s="17" t="s">
        <v>164</v>
      </c>
      <c r="CJ82" s="17">
        <f t="shared" si="10"/>
        <v>0</v>
      </c>
      <c r="CK82" s="34"/>
      <c r="CL82" s="34"/>
      <c r="CM82" s="34"/>
      <c r="CN82" s="34"/>
      <c r="CO82" s="34"/>
      <c r="CP82" s="34"/>
      <c r="CQ82" s="34"/>
    </row>
    <row r="83" spans="2:95" x14ac:dyDescent="0.25">
      <c r="B83" s="34">
        <v>83</v>
      </c>
      <c r="C83" s="34">
        <v>2024</v>
      </c>
      <c r="D83" s="34" t="s">
        <v>109</v>
      </c>
      <c r="E83" s="34">
        <v>45</v>
      </c>
      <c r="F83" s="34" t="s">
        <v>79</v>
      </c>
      <c r="G83" s="34" t="s">
        <v>152</v>
      </c>
      <c r="H83" s="34" t="s">
        <v>151</v>
      </c>
      <c r="I83" s="34" t="s">
        <v>85</v>
      </c>
      <c r="J83" s="34" t="s">
        <v>89</v>
      </c>
      <c r="K83" s="34" t="s">
        <v>325</v>
      </c>
      <c r="L83" s="34" t="s">
        <v>182</v>
      </c>
      <c r="M83" s="34" t="s">
        <v>473</v>
      </c>
      <c r="N83" s="116">
        <v>0.35416666666666669</v>
      </c>
      <c r="O83" s="116">
        <v>0.38194444444444442</v>
      </c>
      <c r="P83" s="116" t="s">
        <v>61</v>
      </c>
      <c r="Q83" s="116">
        <v>0.79166666666666663</v>
      </c>
      <c r="R83" s="116" t="s">
        <v>71</v>
      </c>
      <c r="S83" s="116">
        <v>0.82291666666666663</v>
      </c>
      <c r="T83" s="34" t="s">
        <v>24</v>
      </c>
      <c r="U83" s="34" t="s">
        <v>326</v>
      </c>
      <c r="V83" s="34" t="s">
        <v>42</v>
      </c>
      <c r="W83" s="34" t="s">
        <v>326</v>
      </c>
      <c r="X83" s="34" t="s">
        <v>326</v>
      </c>
      <c r="Y83" s="34" t="s">
        <v>326</v>
      </c>
      <c r="Z83" s="34" t="s">
        <v>40</v>
      </c>
      <c r="AA83" s="34" t="s">
        <v>42</v>
      </c>
      <c r="AB83" s="95">
        <v>1.2794117647058822</v>
      </c>
      <c r="AC83" s="34" t="s">
        <v>24</v>
      </c>
      <c r="AD83" s="34" t="s">
        <v>42</v>
      </c>
      <c r="AE83" s="95">
        <v>0</v>
      </c>
      <c r="AF83" s="96">
        <v>9.8333333333333321</v>
      </c>
      <c r="AG83" s="97">
        <v>0</v>
      </c>
      <c r="AH83" s="96">
        <v>0</v>
      </c>
      <c r="AI83" s="97" t="s">
        <v>326</v>
      </c>
      <c r="AJ83" s="96">
        <v>42.499999999999972</v>
      </c>
      <c r="AK83" s="96">
        <v>54.374999999999957</v>
      </c>
      <c r="AL83" s="96" t="s">
        <v>95</v>
      </c>
      <c r="AM83" s="95">
        <v>2.5588235294117645</v>
      </c>
      <c r="AN83" s="95">
        <v>0</v>
      </c>
      <c r="AO83" s="98" t="s">
        <v>326</v>
      </c>
      <c r="AP83" s="98">
        <v>0</v>
      </c>
      <c r="AQ83" s="98" t="s">
        <v>326</v>
      </c>
      <c r="AR83" s="98">
        <v>19.31225883333332</v>
      </c>
      <c r="AS83" s="98">
        <v>24.708331154411745</v>
      </c>
      <c r="AT83" s="99" t="s">
        <v>102</v>
      </c>
      <c r="AU83" s="98">
        <v>115.43275997686891</v>
      </c>
      <c r="AV83" s="98">
        <v>147.68603114687639</v>
      </c>
      <c r="AW83" s="98">
        <v>14.217257855068102</v>
      </c>
      <c r="AX83" s="98">
        <v>18.189726961631248</v>
      </c>
      <c r="AY83" s="98">
        <v>14.461805555555545</v>
      </c>
      <c r="AZ83" s="98">
        <v>18.50260416666665</v>
      </c>
      <c r="BA83" s="100">
        <v>1445500</v>
      </c>
      <c r="BB83" s="100">
        <v>1849389.7058823528</v>
      </c>
      <c r="BC83" s="101">
        <v>6.0229166666666667E-2</v>
      </c>
      <c r="BD83" s="101">
        <v>7.7057904411764702E-2</v>
      </c>
      <c r="BE83" s="96">
        <v>0</v>
      </c>
      <c r="BF83" s="96">
        <v>0</v>
      </c>
      <c r="BG83" s="95">
        <v>1.2794117647058822</v>
      </c>
      <c r="BH83" s="95">
        <v>1.2794117647058822</v>
      </c>
      <c r="BI83" s="96" t="s">
        <v>326</v>
      </c>
      <c r="CA83"/>
      <c r="CB83"/>
      <c r="CC83"/>
      <c r="CD83" s="34"/>
      <c r="CE83" s="17" t="s">
        <v>156</v>
      </c>
      <c r="CF83" s="17" t="s">
        <v>151</v>
      </c>
      <c r="CG83" s="17">
        <f t="shared" si="9"/>
        <v>1.2794117647058822</v>
      </c>
      <c r="CH83" s="34"/>
      <c r="CI83" s="17" t="s">
        <v>166</v>
      </c>
      <c r="CJ83" s="17">
        <f t="shared" si="10"/>
        <v>0</v>
      </c>
      <c r="CK83" s="34"/>
      <c r="CL83" s="34"/>
      <c r="CM83" s="34"/>
      <c r="CN83" s="34"/>
      <c r="CO83" s="34"/>
      <c r="CP83" s="34"/>
      <c r="CQ83" s="34"/>
    </row>
    <row r="84" spans="2:95" x14ac:dyDescent="0.25">
      <c r="B84" s="34">
        <v>84</v>
      </c>
      <c r="C84" s="34">
        <v>2024</v>
      </c>
      <c r="D84" s="34" t="s">
        <v>110</v>
      </c>
      <c r="E84" s="34">
        <v>40</v>
      </c>
      <c r="F84" s="34" t="s">
        <v>79</v>
      </c>
      <c r="G84" s="34" t="s">
        <v>152</v>
      </c>
      <c r="H84" s="34" t="s">
        <v>151</v>
      </c>
      <c r="I84" s="34" t="s">
        <v>84</v>
      </c>
      <c r="J84" s="34" t="s">
        <v>91</v>
      </c>
      <c r="K84" s="34" t="s">
        <v>325</v>
      </c>
      <c r="L84" s="34" t="s">
        <v>168</v>
      </c>
      <c r="M84" s="34" t="s">
        <v>473</v>
      </c>
      <c r="N84" s="116">
        <v>0.27083333333333331</v>
      </c>
      <c r="O84" s="116">
        <v>0.2902777777777778</v>
      </c>
      <c r="P84" s="116" t="s">
        <v>58</v>
      </c>
      <c r="Q84" s="116">
        <v>0.6875</v>
      </c>
      <c r="R84" s="116" t="s">
        <v>68</v>
      </c>
      <c r="S84" s="116">
        <v>0.71875</v>
      </c>
      <c r="T84" s="34" t="s">
        <v>40</v>
      </c>
      <c r="U84" s="34" t="s">
        <v>326</v>
      </c>
      <c r="V84" s="34" t="s">
        <v>42</v>
      </c>
      <c r="W84" s="34" t="s">
        <v>326</v>
      </c>
      <c r="X84" s="34" t="s">
        <v>326</v>
      </c>
      <c r="Y84" s="34" t="s">
        <v>326</v>
      </c>
      <c r="Z84" s="34" t="s">
        <v>40</v>
      </c>
      <c r="AA84" s="34" t="s">
        <v>42</v>
      </c>
      <c r="AB84" s="95">
        <v>0</v>
      </c>
      <c r="AC84" s="34" t="s">
        <v>40</v>
      </c>
      <c r="AD84" s="34" t="s">
        <v>42</v>
      </c>
      <c r="AE84" s="95">
        <v>0</v>
      </c>
      <c r="AF84" s="96">
        <v>9.5333333333333332</v>
      </c>
      <c r="AG84" s="97">
        <v>0</v>
      </c>
      <c r="AH84" s="96">
        <v>0</v>
      </c>
      <c r="AI84" s="97" t="s">
        <v>326</v>
      </c>
      <c r="AJ84" s="96">
        <v>36.500000000000028</v>
      </c>
      <c r="AK84" s="96">
        <v>46.698529411764738</v>
      </c>
      <c r="AL84" s="96" t="s">
        <v>95</v>
      </c>
      <c r="AM84" s="95">
        <v>2.5588235294117645</v>
      </c>
      <c r="AN84" s="95">
        <v>0</v>
      </c>
      <c r="AO84" s="98" t="s">
        <v>326</v>
      </c>
      <c r="AP84" s="98">
        <v>0</v>
      </c>
      <c r="AQ84" s="98" t="s">
        <v>326</v>
      </c>
      <c r="AR84" s="98">
        <v>10.341666666666676</v>
      </c>
      <c r="AS84" s="98">
        <v>13.23125000000001</v>
      </c>
      <c r="AT84" s="99" t="s">
        <v>101</v>
      </c>
      <c r="AU84" s="98">
        <v>131.86977371794882</v>
      </c>
      <c r="AV84" s="98">
        <v>168.71573990384627</v>
      </c>
      <c r="AW84" s="98">
        <v>16.241720085470099</v>
      </c>
      <c r="AX84" s="98">
        <v>20.779847756410273</v>
      </c>
      <c r="AY84" s="98">
        <v>12.4201388888889</v>
      </c>
      <c r="AZ84" s="98">
        <v>15.890471813725503</v>
      </c>
      <c r="BA84" s="100">
        <v>441000</v>
      </c>
      <c r="BB84" s="100">
        <v>564220.5882352941</v>
      </c>
      <c r="BC84" s="101">
        <v>5.6538461538461543E-3</v>
      </c>
      <c r="BD84" s="101">
        <v>7.2335972850678734E-3</v>
      </c>
      <c r="BE84" s="96">
        <v>0</v>
      </c>
      <c r="BF84" s="96">
        <v>0</v>
      </c>
      <c r="BG84" s="95">
        <v>1.2794117647058822</v>
      </c>
      <c r="BH84" s="95">
        <v>1.2794117647058822</v>
      </c>
      <c r="BI84" s="96" t="s">
        <v>326</v>
      </c>
      <c r="CA84"/>
      <c r="CB84"/>
      <c r="CC84"/>
      <c r="CD84" s="34"/>
      <c r="CE84" s="17" t="s">
        <v>156</v>
      </c>
      <c r="CF84" s="17" t="s">
        <v>162</v>
      </c>
      <c r="CG84" s="17">
        <f t="shared" si="9"/>
        <v>0</v>
      </c>
      <c r="CH84" s="34"/>
      <c r="CI84" s="17" t="s">
        <v>163</v>
      </c>
      <c r="CJ84" s="17">
        <f t="shared" si="10"/>
        <v>0</v>
      </c>
      <c r="CK84" s="34"/>
      <c r="CL84" s="34"/>
      <c r="CM84" s="34"/>
      <c r="CN84" s="34"/>
      <c r="CO84" s="34"/>
      <c r="CP84" s="34"/>
      <c r="CQ84" s="34"/>
    </row>
    <row r="85" spans="2:95" x14ac:dyDescent="0.25">
      <c r="B85" s="34">
        <v>85</v>
      </c>
      <c r="C85" s="34">
        <v>2024</v>
      </c>
      <c r="D85" s="34" t="s">
        <v>110</v>
      </c>
      <c r="E85" s="34">
        <v>38</v>
      </c>
      <c r="F85" s="34" t="s">
        <v>78</v>
      </c>
      <c r="G85" s="34" t="s">
        <v>152</v>
      </c>
      <c r="H85" s="34" t="s">
        <v>151</v>
      </c>
      <c r="I85" s="34" t="s">
        <v>84</v>
      </c>
      <c r="J85" s="34" t="s">
        <v>90</v>
      </c>
      <c r="K85" s="34" t="s">
        <v>325</v>
      </c>
      <c r="L85" s="34" t="s">
        <v>168</v>
      </c>
      <c r="M85" s="34" t="s">
        <v>473</v>
      </c>
      <c r="N85" s="116">
        <v>0.28472222222222221</v>
      </c>
      <c r="O85" s="116">
        <v>0.29166666666666669</v>
      </c>
      <c r="P85" s="116" t="s">
        <v>59</v>
      </c>
      <c r="Q85" s="116">
        <v>0.6875</v>
      </c>
      <c r="R85" s="116" t="s">
        <v>68</v>
      </c>
      <c r="S85" s="116">
        <v>0.69444444444444442</v>
      </c>
      <c r="T85" s="34" t="s">
        <v>149</v>
      </c>
      <c r="U85" s="34" t="s">
        <v>326</v>
      </c>
      <c r="V85" s="34" t="s">
        <v>149</v>
      </c>
      <c r="W85" s="34" t="s">
        <v>326</v>
      </c>
      <c r="X85" s="34" t="s">
        <v>326</v>
      </c>
      <c r="Y85" s="34" t="s">
        <v>326</v>
      </c>
      <c r="Z85" s="34" t="s">
        <v>149</v>
      </c>
      <c r="AA85" s="34" t="s">
        <v>149</v>
      </c>
      <c r="AB85" s="95">
        <v>0</v>
      </c>
      <c r="AC85" s="34" t="s">
        <v>149</v>
      </c>
      <c r="AD85" s="34" t="s">
        <v>149</v>
      </c>
      <c r="AE85" s="95">
        <v>0</v>
      </c>
      <c r="AF85" s="96">
        <v>9.5</v>
      </c>
      <c r="AG85" s="97">
        <v>0</v>
      </c>
      <c r="AH85" s="96">
        <v>0</v>
      </c>
      <c r="AI85" s="97" t="s">
        <v>326</v>
      </c>
      <c r="AJ85" s="96">
        <v>10.000000000000004</v>
      </c>
      <c r="AK85" s="96">
        <v>12.794117647058828</v>
      </c>
      <c r="AL85" s="96" t="s">
        <v>94</v>
      </c>
      <c r="AM85" s="95">
        <v>2.5588235294117645</v>
      </c>
      <c r="AN85" s="95">
        <v>0</v>
      </c>
      <c r="AO85" s="98" t="s">
        <v>326</v>
      </c>
      <c r="AP85" s="98">
        <v>0</v>
      </c>
      <c r="AQ85" s="98" t="s">
        <v>326</v>
      </c>
      <c r="AR85" s="98">
        <v>0.56666666666666687</v>
      </c>
      <c r="AS85" s="98">
        <v>0.7250000000000002</v>
      </c>
      <c r="AT85" s="99" t="s">
        <v>98</v>
      </c>
      <c r="AU85" s="98">
        <v>0</v>
      </c>
      <c r="AV85" s="98">
        <v>0</v>
      </c>
      <c r="AW85" s="98">
        <v>0</v>
      </c>
      <c r="AX85" s="98">
        <v>0</v>
      </c>
      <c r="AY85" s="98">
        <v>3.4027777777777786</v>
      </c>
      <c r="AZ85" s="98">
        <v>4.3535539215686283</v>
      </c>
      <c r="BA85" s="100">
        <v>0</v>
      </c>
      <c r="BB85" s="100">
        <v>0</v>
      </c>
      <c r="BC85" s="101">
        <v>0</v>
      </c>
      <c r="BD85" s="101">
        <v>0</v>
      </c>
      <c r="BE85" s="96">
        <v>20.000000000000007</v>
      </c>
      <c r="BF85" s="96">
        <v>25.588235294117656</v>
      </c>
      <c r="BG85" s="95">
        <v>1.2794117647058822</v>
      </c>
      <c r="BH85" s="95">
        <v>1.2794117647058822</v>
      </c>
      <c r="BI85" s="96" t="s">
        <v>326</v>
      </c>
      <c r="CA85"/>
      <c r="CB85"/>
      <c r="CC85"/>
      <c r="CD85" s="34"/>
      <c r="CE85" s="17" t="s">
        <v>156</v>
      </c>
      <c r="CF85" s="17" t="s">
        <v>161</v>
      </c>
      <c r="CG85" s="17">
        <f t="shared" si="9"/>
        <v>0</v>
      </c>
      <c r="CH85" s="34"/>
      <c r="CI85" s="34"/>
      <c r="CJ85" s="34"/>
      <c r="CK85" s="34"/>
      <c r="CL85" s="34"/>
      <c r="CM85" s="34"/>
      <c r="CN85" s="34"/>
      <c r="CO85" s="34"/>
      <c r="CP85" s="34"/>
      <c r="CQ85" s="34"/>
    </row>
    <row r="86" spans="2:95" x14ac:dyDescent="0.25">
      <c r="B86" s="34">
        <v>86</v>
      </c>
      <c r="C86" s="34">
        <v>2024</v>
      </c>
      <c r="D86" s="34" t="s">
        <v>109</v>
      </c>
      <c r="E86" s="34">
        <v>55</v>
      </c>
      <c r="F86" s="34" t="s">
        <v>80</v>
      </c>
      <c r="G86" s="34" t="s">
        <v>153</v>
      </c>
      <c r="H86" s="34" t="s">
        <v>151</v>
      </c>
      <c r="I86" s="34" t="s">
        <v>84</v>
      </c>
      <c r="J86" s="34" t="s">
        <v>89</v>
      </c>
      <c r="K86" s="34" t="s">
        <v>325</v>
      </c>
      <c r="L86" s="34" t="s">
        <v>175</v>
      </c>
      <c r="M86" s="34" t="s">
        <v>253</v>
      </c>
      <c r="N86" s="116">
        <v>0.1875</v>
      </c>
      <c r="O86" s="116">
        <v>0.23958333333333334</v>
      </c>
      <c r="P86" s="116" t="s">
        <v>57</v>
      </c>
      <c r="Q86" s="116">
        <v>0.58333333333333337</v>
      </c>
      <c r="R86" s="116" t="s">
        <v>66</v>
      </c>
      <c r="S86" s="116">
        <v>0.64583333333333337</v>
      </c>
      <c r="T86" s="34" t="s">
        <v>27</v>
      </c>
      <c r="U86" s="34" t="s">
        <v>326</v>
      </c>
      <c r="V86" s="34" t="s">
        <v>42</v>
      </c>
      <c r="W86" s="34" t="s">
        <v>326</v>
      </c>
      <c r="X86" s="34" t="s">
        <v>326</v>
      </c>
      <c r="Y86" s="34" t="s">
        <v>326</v>
      </c>
      <c r="Z86" s="34" t="s">
        <v>27</v>
      </c>
      <c r="AA86" s="34" t="s">
        <v>42</v>
      </c>
      <c r="AB86" s="95">
        <v>0</v>
      </c>
      <c r="AC86" s="34" t="s">
        <v>27</v>
      </c>
      <c r="AD86" s="34" t="s">
        <v>42</v>
      </c>
      <c r="AE86" s="95">
        <v>0</v>
      </c>
      <c r="AF86" s="96">
        <v>8.25</v>
      </c>
      <c r="AG86" s="97">
        <v>0</v>
      </c>
      <c r="AH86" s="96">
        <v>0</v>
      </c>
      <c r="AI86" s="97" t="s">
        <v>326</v>
      </c>
      <c r="AJ86" s="96">
        <v>82.5</v>
      </c>
      <c r="AK86" s="96">
        <v>105.55147058823529</v>
      </c>
      <c r="AL86" s="96" t="s">
        <v>96</v>
      </c>
      <c r="AM86" s="95">
        <v>2.5588235294117645</v>
      </c>
      <c r="AN86" s="95">
        <v>0</v>
      </c>
      <c r="AO86" s="98" t="s">
        <v>326</v>
      </c>
      <c r="AP86" s="98">
        <v>0</v>
      </c>
      <c r="AQ86" s="98" t="s">
        <v>326</v>
      </c>
      <c r="AR86" s="98">
        <v>12.518900000000002</v>
      </c>
      <c r="AS86" s="98">
        <v>16.016827941176473</v>
      </c>
      <c r="AT86" s="99" t="s">
        <v>101</v>
      </c>
      <c r="AU86" s="98">
        <v>421.05923113333341</v>
      </c>
      <c r="AV86" s="98">
        <v>538.70813395000005</v>
      </c>
      <c r="AW86" s="98">
        <v>51.859694444444457</v>
      </c>
      <c r="AX86" s="98">
        <v>66.349903186274517</v>
      </c>
      <c r="AY86" s="98">
        <v>28.072916666666668</v>
      </c>
      <c r="AZ86" s="98">
        <v>35.916819852941174</v>
      </c>
      <c r="BA86" s="100">
        <v>2023700</v>
      </c>
      <c r="BB86" s="100">
        <v>2589145.588235294</v>
      </c>
      <c r="BC86" s="101">
        <v>8.4320833333333331E-2</v>
      </c>
      <c r="BD86" s="101">
        <v>0.10788106617647057</v>
      </c>
      <c r="BE86" s="96">
        <v>0</v>
      </c>
      <c r="BF86" s="96">
        <v>0</v>
      </c>
      <c r="BG86" s="95">
        <v>1.2794117647058822</v>
      </c>
      <c r="BH86" s="95">
        <v>1.2794117647058822</v>
      </c>
      <c r="BI86" s="96" t="s">
        <v>326</v>
      </c>
      <c r="CA86"/>
      <c r="CB86"/>
      <c r="CC86"/>
      <c r="CD86" s="34"/>
      <c r="CE86" s="17" t="s">
        <v>156</v>
      </c>
      <c r="CF86" s="17" t="s">
        <v>160</v>
      </c>
      <c r="CG86" s="17">
        <f t="shared" si="9"/>
        <v>0</v>
      </c>
      <c r="CH86" s="34"/>
      <c r="CI86" s="34"/>
      <c r="CJ86" s="34"/>
      <c r="CK86" s="34"/>
      <c r="CL86" s="34"/>
      <c r="CM86" s="34"/>
      <c r="CN86" s="34"/>
      <c r="CO86" s="34"/>
      <c r="CP86" s="34"/>
      <c r="CQ86" s="34"/>
    </row>
    <row r="87" spans="2:95" x14ac:dyDescent="0.25">
      <c r="B87" s="34">
        <v>87</v>
      </c>
      <c r="C87" s="34">
        <v>2024</v>
      </c>
      <c r="D87" s="34" t="s">
        <v>110</v>
      </c>
      <c r="E87" s="34">
        <v>43</v>
      </c>
      <c r="F87" s="34" t="s">
        <v>79</v>
      </c>
      <c r="G87" s="34" t="s">
        <v>152</v>
      </c>
      <c r="H87" s="34" t="s">
        <v>151</v>
      </c>
      <c r="I87" s="34" t="s">
        <v>84</v>
      </c>
      <c r="J87" s="34" t="s">
        <v>90</v>
      </c>
      <c r="K87" s="34" t="s">
        <v>325</v>
      </c>
      <c r="L87" s="34" t="s">
        <v>167</v>
      </c>
      <c r="M87" s="34" t="s">
        <v>474</v>
      </c>
      <c r="N87" s="116">
        <v>0.24305555555555555</v>
      </c>
      <c r="O87" s="116">
        <v>0.29166666666666669</v>
      </c>
      <c r="P87" s="116" t="s">
        <v>59</v>
      </c>
      <c r="Q87" s="116">
        <v>0.6875</v>
      </c>
      <c r="R87" s="116" t="s">
        <v>68</v>
      </c>
      <c r="S87" s="116">
        <v>0.79166666666666663</v>
      </c>
      <c r="T87" s="34" t="s">
        <v>33</v>
      </c>
      <c r="U87" s="34" t="s">
        <v>326</v>
      </c>
      <c r="V87" s="34" t="s">
        <v>42</v>
      </c>
      <c r="W87" s="34" t="s">
        <v>27</v>
      </c>
      <c r="X87" s="34" t="s">
        <v>42</v>
      </c>
      <c r="Y87" s="34" t="s">
        <v>326</v>
      </c>
      <c r="Z87" s="34" t="s">
        <v>30</v>
      </c>
      <c r="AA87" s="34" t="s">
        <v>44</v>
      </c>
      <c r="AB87" s="95">
        <v>1.2794117647058822</v>
      </c>
      <c r="AC87" s="34" t="s">
        <v>30</v>
      </c>
      <c r="AD87" s="34" t="s">
        <v>44</v>
      </c>
      <c r="AE87" s="95">
        <v>1.2794117647058822</v>
      </c>
      <c r="AF87" s="96">
        <v>9.5</v>
      </c>
      <c r="AG87" s="97">
        <v>30</v>
      </c>
      <c r="AH87" s="96">
        <v>38.382352941176464</v>
      </c>
      <c r="AI87" s="97" t="s">
        <v>95</v>
      </c>
      <c r="AJ87" s="96">
        <v>109.99999999999999</v>
      </c>
      <c r="AK87" s="96">
        <v>140.73529411764702</v>
      </c>
      <c r="AL87" s="96" t="s">
        <v>96</v>
      </c>
      <c r="AM87" s="95">
        <v>2.5588235294117645</v>
      </c>
      <c r="AN87" s="95">
        <v>2.5588235294117645</v>
      </c>
      <c r="AO87" s="98">
        <v>8.3000000000000007</v>
      </c>
      <c r="AP87" s="98">
        <v>10.619117647058824</v>
      </c>
      <c r="AQ87" s="98" t="s">
        <v>108</v>
      </c>
      <c r="AR87" s="98">
        <v>16.542873</v>
      </c>
      <c r="AS87" s="98">
        <v>21.165146338235292</v>
      </c>
      <c r="AT87" s="99" t="s">
        <v>102</v>
      </c>
      <c r="AU87" s="98">
        <v>158.97173499078258</v>
      </c>
      <c r="AV87" s="98">
        <v>203.390308002913</v>
      </c>
      <c r="AW87" s="98">
        <v>19.579728913043482</v>
      </c>
      <c r="AX87" s="98">
        <v>25.050535521099746</v>
      </c>
      <c r="AY87" s="98">
        <v>37.43055555555555</v>
      </c>
      <c r="AZ87" s="98">
        <v>47.889093137254889</v>
      </c>
      <c r="BA87" s="100">
        <v>2548000</v>
      </c>
      <c r="BB87" s="100">
        <v>3259941.176470588</v>
      </c>
      <c r="BC87" s="101">
        <v>5.3083333333333337E-2</v>
      </c>
      <c r="BD87" s="101">
        <v>6.7915441176470581E-2</v>
      </c>
      <c r="BE87" s="96">
        <v>0</v>
      </c>
      <c r="BF87" s="96">
        <v>0</v>
      </c>
      <c r="BG87" s="95">
        <v>1.2794117647058822</v>
      </c>
      <c r="BH87" s="95">
        <v>1.2794117647058822</v>
      </c>
      <c r="BI87" s="96" t="s">
        <v>326</v>
      </c>
      <c r="CA87"/>
      <c r="CB87"/>
      <c r="CC87"/>
      <c r="CD87" s="34"/>
      <c r="CE87" s="17" t="s">
        <v>156</v>
      </c>
      <c r="CF87" s="17" t="s">
        <v>165</v>
      </c>
      <c r="CG87" s="17">
        <f t="shared" si="9"/>
        <v>0</v>
      </c>
      <c r="CH87" s="34"/>
      <c r="CI87" s="34"/>
      <c r="CJ87" s="34"/>
      <c r="CK87" s="34"/>
      <c r="CL87" s="34"/>
      <c r="CM87" s="34"/>
      <c r="CN87" s="34"/>
      <c r="CO87" s="34"/>
      <c r="CP87" s="34"/>
      <c r="CQ87" s="34"/>
    </row>
    <row r="88" spans="2:95" x14ac:dyDescent="0.25">
      <c r="B88" s="34">
        <v>88</v>
      </c>
      <c r="C88" s="34">
        <v>2024</v>
      </c>
      <c r="D88" s="34" t="s">
        <v>110</v>
      </c>
      <c r="E88" s="34">
        <v>61</v>
      </c>
      <c r="F88" s="34" t="s">
        <v>81</v>
      </c>
      <c r="G88" s="34" t="s">
        <v>152</v>
      </c>
      <c r="H88" s="34" t="s">
        <v>151</v>
      </c>
      <c r="I88" s="34" t="s">
        <v>86</v>
      </c>
      <c r="J88" s="34" t="s">
        <v>92</v>
      </c>
      <c r="K88" s="34" t="s">
        <v>325</v>
      </c>
      <c r="L88" s="34" t="s">
        <v>174</v>
      </c>
      <c r="M88" s="34" t="s">
        <v>473</v>
      </c>
      <c r="N88" s="116">
        <v>0.29166666666666669</v>
      </c>
      <c r="O88" s="116">
        <v>0.3125</v>
      </c>
      <c r="P88" s="116" t="s">
        <v>59</v>
      </c>
      <c r="Q88" s="116">
        <v>0.72916666666666663</v>
      </c>
      <c r="R88" s="116" t="s">
        <v>69</v>
      </c>
      <c r="S88" s="116">
        <v>0.75</v>
      </c>
      <c r="T88" s="34" t="s">
        <v>29</v>
      </c>
      <c r="U88" s="34" t="s">
        <v>326</v>
      </c>
      <c r="V88" s="34" t="s">
        <v>42</v>
      </c>
      <c r="W88" s="34" t="s">
        <v>326</v>
      </c>
      <c r="X88" s="34" t="s">
        <v>326</v>
      </c>
      <c r="Y88" s="34" t="s">
        <v>326</v>
      </c>
      <c r="Z88" s="34" t="s">
        <v>29</v>
      </c>
      <c r="AA88" s="34" t="s">
        <v>42</v>
      </c>
      <c r="AB88" s="95">
        <v>0</v>
      </c>
      <c r="AC88" s="34" t="s">
        <v>29</v>
      </c>
      <c r="AD88" s="34" t="s">
        <v>42</v>
      </c>
      <c r="AE88" s="95">
        <v>0</v>
      </c>
      <c r="AF88" s="96">
        <v>10</v>
      </c>
      <c r="AG88" s="97">
        <v>0</v>
      </c>
      <c r="AH88" s="96">
        <v>0</v>
      </c>
      <c r="AI88" s="97" t="s">
        <v>326</v>
      </c>
      <c r="AJ88" s="96">
        <v>30.000000000000014</v>
      </c>
      <c r="AK88" s="96">
        <v>38.382352941176485</v>
      </c>
      <c r="AL88" s="96" t="s">
        <v>95</v>
      </c>
      <c r="AM88" s="95">
        <v>2.5588235294117645</v>
      </c>
      <c r="AN88" s="95">
        <v>0</v>
      </c>
      <c r="AO88" s="98" t="s">
        <v>326</v>
      </c>
      <c r="AP88" s="98">
        <v>0</v>
      </c>
      <c r="AQ88" s="98" t="s">
        <v>326</v>
      </c>
      <c r="AR88" s="98">
        <v>9.6757879999999972</v>
      </c>
      <c r="AS88" s="98">
        <v>12.379316999999995</v>
      </c>
      <c r="AT88" s="99" t="s">
        <v>100</v>
      </c>
      <c r="AU88" s="98">
        <v>601.97415126286649</v>
      </c>
      <c r="AV88" s="98">
        <v>770.17281117454968</v>
      </c>
      <c r="AW88" s="98">
        <v>79.018935333333303</v>
      </c>
      <c r="AX88" s="98">
        <v>101.09775549999995</v>
      </c>
      <c r="AY88" s="98">
        <v>10.208333333333337</v>
      </c>
      <c r="AZ88" s="98">
        <v>13.060661764705886</v>
      </c>
      <c r="BA88" s="100">
        <v>2940000</v>
      </c>
      <c r="BB88" s="100">
        <v>3761470.588235294</v>
      </c>
      <c r="BC88" s="101">
        <v>2.7222222222222221E-2</v>
      </c>
      <c r="BD88" s="101">
        <v>3.4828431372549012E-2</v>
      </c>
      <c r="BE88" s="96">
        <v>0</v>
      </c>
      <c r="BF88" s="96">
        <v>0</v>
      </c>
      <c r="BG88" s="95">
        <v>1.2794117647058822</v>
      </c>
      <c r="BH88" s="95">
        <v>1.2794117647058822</v>
      </c>
      <c r="BI88" s="96" t="s">
        <v>326</v>
      </c>
      <c r="CA88"/>
      <c r="CB88"/>
      <c r="CC88"/>
      <c r="CD88" s="34"/>
      <c r="CE88" s="17" t="s">
        <v>156</v>
      </c>
      <c r="CF88" s="17" t="s">
        <v>164</v>
      </c>
      <c r="CG88" s="17">
        <f t="shared" si="9"/>
        <v>0</v>
      </c>
      <c r="CH88" s="34"/>
      <c r="CI88" s="34"/>
      <c r="CJ88" s="34"/>
      <c r="CK88" s="34"/>
      <c r="CL88" s="34"/>
      <c r="CM88" s="34"/>
      <c r="CN88" s="34"/>
      <c r="CO88" s="34"/>
      <c r="CP88" s="34"/>
      <c r="CQ88" s="34"/>
    </row>
    <row r="89" spans="2:95" x14ac:dyDescent="0.25">
      <c r="B89" s="34">
        <v>89</v>
      </c>
      <c r="C89" s="34">
        <v>2024</v>
      </c>
      <c r="D89" s="34" t="s">
        <v>110</v>
      </c>
      <c r="E89" s="34">
        <v>40</v>
      </c>
      <c r="F89" s="34" t="s">
        <v>79</v>
      </c>
      <c r="G89" s="34" t="s">
        <v>152</v>
      </c>
      <c r="H89" s="34" t="s">
        <v>151</v>
      </c>
      <c r="I89" s="34" t="s">
        <v>84</v>
      </c>
      <c r="J89" s="34" t="s">
        <v>90</v>
      </c>
      <c r="K89" s="34" t="s">
        <v>325</v>
      </c>
      <c r="L89" s="34" t="s">
        <v>180</v>
      </c>
      <c r="M89" s="34" t="s">
        <v>473</v>
      </c>
      <c r="N89" s="116">
        <v>0.25</v>
      </c>
      <c r="O89" s="116">
        <v>0.29166666666666669</v>
      </c>
      <c r="P89" s="116" t="s">
        <v>59</v>
      </c>
      <c r="Q89" s="116">
        <v>0.6875</v>
      </c>
      <c r="R89" s="116" t="s">
        <v>68</v>
      </c>
      <c r="S89" s="116">
        <v>0.75</v>
      </c>
      <c r="T89" s="34" t="s">
        <v>24</v>
      </c>
      <c r="U89" s="34" t="s">
        <v>326</v>
      </c>
      <c r="V89" s="34" t="s">
        <v>42</v>
      </c>
      <c r="W89" s="34" t="s">
        <v>326</v>
      </c>
      <c r="X89" s="34" t="s">
        <v>326</v>
      </c>
      <c r="Y89" s="34" t="s">
        <v>326</v>
      </c>
      <c r="Z89" s="34" t="s">
        <v>24</v>
      </c>
      <c r="AA89" s="34" t="s">
        <v>42</v>
      </c>
      <c r="AB89" s="95">
        <v>0</v>
      </c>
      <c r="AC89" s="34" t="s">
        <v>24</v>
      </c>
      <c r="AD89" s="34" t="s">
        <v>42</v>
      </c>
      <c r="AE89" s="95">
        <v>0</v>
      </c>
      <c r="AF89" s="96">
        <v>9.5</v>
      </c>
      <c r="AG89" s="97">
        <v>0</v>
      </c>
      <c r="AH89" s="96">
        <v>0</v>
      </c>
      <c r="AI89" s="97" t="s">
        <v>326</v>
      </c>
      <c r="AJ89" s="96">
        <v>75.000000000000014</v>
      </c>
      <c r="AK89" s="96">
        <v>95.955882352941188</v>
      </c>
      <c r="AL89" s="96" t="s">
        <v>96</v>
      </c>
      <c r="AM89" s="95">
        <v>2.5588235294117645</v>
      </c>
      <c r="AN89" s="95">
        <v>0</v>
      </c>
      <c r="AO89" s="98" t="s">
        <v>326</v>
      </c>
      <c r="AP89" s="98">
        <v>0</v>
      </c>
      <c r="AQ89" s="98" t="s">
        <v>326</v>
      </c>
      <c r="AR89" s="98">
        <v>14.914435999999995</v>
      </c>
      <c r="AS89" s="98">
        <v>19.081704882352934</v>
      </c>
      <c r="AT89" s="99" t="s">
        <v>101</v>
      </c>
      <c r="AU89" s="98">
        <v>89.146201168701893</v>
      </c>
      <c r="AV89" s="98">
        <v>114.05469855407448</v>
      </c>
      <c r="AW89" s="98">
        <v>10.979677944711536</v>
      </c>
      <c r="AX89" s="98">
        <v>14.047529135145641</v>
      </c>
      <c r="AY89" s="98">
        <v>25.520833333333339</v>
      </c>
      <c r="AZ89" s="98">
        <v>32.65165441176471</v>
      </c>
      <c r="BA89" s="100">
        <v>1445500</v>
      </c>
      <c r="BB89" s="100">
        <v>1849389.7058823528</v>
      </c>
      <c r="BC89" s="101">
        <v>3.0114583333333333E-2</v>
      </c>
      <c r="BD89" s="101">
        <v>3.8528952205882351E-2</v>
      </c>
      <c r="BE89" s="96">
        <v>0</v>
      </c>
      <c r="BF89" s="96">
        <v>0</v>
      </c>
      <c r="BG89" s="95">
        <v>1.2794117647058822</v>
      </c>
      <c r="BH89" s="95">
        <v>1.2794117647058822</v>
      </c>
      <c r="BI89" s="96" t="s">
        <v>326</v>
      </c>
      <c r="CA89"/>
      <c r="CB89"/>
      <c r="CC89"/>
      <c r="CD89" s="34"/>
      <c r="CE89" s="17" t="s">
        <v>156</v>
      </c>
      <c r="CF89" s="17" t="s">
        <v>166</v>
      </c>
      <c r="CG89" s="17">
        <f t="shared" si="9"/>
        <v>0</v>
      </c>
      <c r="CH89" s="34"/>
      <c r="CI89" s="34"/>
      <c r="CJ89" s="34"/>
      <c r="CK89" s="34"/>
      <c r="CL89" s="34"/>
      <c r="CM89" s="34"/>
      <c r="CN89" s="34"/>
      <c r="CO89" s="34"/>
      <c r="CP89" s="34"/>
      <c r="CQ89" s="34"/>
    </row>
    <row r="90" spans="2:95" x14ac:dyDescent="0.25">
      <c r="B90" s="34">
        <v>90</v>
      </c>
      <c r="C90" s="34">
        <v>2024</v>
      </c>
      <c r="D90" s="34" t="s">
        <v>110</v>
      </c>
      <c r="E90" s="34">
        <v>54</v>
      </c>
      <c r="F90" s="34" t="s">
        <v>80</v>
      </c>
      <c r="G90" s="34" t="s">
        <v>152</v>
      </c>
      <c r="H90" s="34" t="s">
        <v>151</v>
      </c>
      <c r="I90" s="34" t="s">
        <v>85</v>
      </c>
      <c r="J90" s="34" t="s">
        <v>91</v>
      </c>
      <c r="K90" s="34" t="s">
        <v>325</v>
      </c>
      <c r="L90" s="34" t="s">
        <v>167</v>
      </c>
      <c r="M90" s="34" t="s">
        <v>473</v>
      </c>
      <c r="N90" s="116">
        <v>0.22916666666666666</v>
      </c>
      <c r="O90" s="116">
        <v>0.25</v>
      </c>
      <c r="P90" s="116" t="s">
        <v>58</v>
      </c>
      <c r="Q90" s="116">
        <v>0.65972222222222221</v>
      </c>
      <c r="R90" s="116" t="s">
        <v>67</v>
      </c>
      <c r="S90" s="116">
        <v>0.69444444444444442</v>
      </c>
      <c r="T90" s="34" t="s">
        <v>30</v>
      </c>
      <c r="U90" s="34" t="s">
        <v>48</v>
      </c>
      <c r="V90" s="34" t="s">
        <v>44</v>
      </c>
      <c r="W90" s="34" t="s">
        <v>27</v>
      </c>
      <c r="X90" s="34" t="s">
        <v>42</v>
      </c>
      <c r="Y90" s="34" t="s">
        <v>326</v>
      </c>
      <c r="Z90" s="34" t="s">
        <v>27</v>
      </c>
      <c r="AA90" s="34" t="s">
        <v>42</v>
      </c>
      <c r="AB90" s="95">
        <v>1.2794117647058822</v>
      </c>
      <c r="AC90" s="34" t="s">
        <v>27</v>
      </c>
      <c r="AD90" s="34" t="s">
        <v>42</v>
      </c>
      <c r="AE90" s="95">
        <v>1.2794117647058822</v>
      </c>
      <c r="AF90" s="96">
        <v>9.8333333333333321</v>
      </c>
      <c r="AG90" s="97">
        <v>25</v>
      </c>
      <c r="AH90" s="96">
        <v>31.985294117647058</v>
      </c>
      <c r="AI90" s="97" t="s">
        <v>103</v>
      </c>
      <c r="AJ90" s="96">
        <v>40</v>
      </c>
      <c r="AK90" s="96">
        <v>51.17647058823529</v>
      </c>
      <c r="AL90" s="96" t="s">
        <v>95</v>
      </c>
      <c r="AM90" s="95">
        <v>2.5588235294117645</v>
      </c>
      <c r="AN90" s="95">
        <v>2.5588235294117645</v>
      </c>
      <c r="AO90" s="98">
        <v>6.9166666666666679</v>
      </c>
      <c r="AP90" s="98">
        <v>8.8492647058823533</v>
      </c>
      <c r="AQ90" s="98" t="s">
        <v>108</v>
      </c>
      <c r="AR90" s="98">
        <v>10.375076500000002</v>
      </c>
      <c r="AS90" s="98">
        <v>13.273994933823531</v>
      </c>
      <c r="AT90" s="99" t="s">
        <v>101</v>
      </c>
      <c r="AU90" s="98">
        <v>189.41735045880151</v>
      </c>
      <c r="AV90" s="98">
        <v>242.34278661640778</v>
      </c>
      <c r="AW90" s="98">
        <v>24.325638803542681</v>
      </c>
      <c r="AX90" s="98">
        <v>31.122508469238426</v>
      </c>
      <c r="AY90" s="98">
        <v>13.611111111111109</v>
      </c>
      <c r="AZ90" s="98">
        <v>17.414215686274506</v>
      </c>
      <c r="BA90" s="100">
        <v>1176000</v>
      </c>
      <c r="BB90" s="100">
        <v>1504588.2352941176</v>
      </c>
      <c r="BC90" s="101">
        <v>1.5076923076923076E-2</v>
      </c>
      <c r="BD90" s="101">
        <v>1.9289592760180992E-2</v>
      </c>
      <c r="BE90" s="96">
        <v>0</v>
      </c>
      <c r="BF90" s="96">
        <v>0</v>
      </c>
      <c r="BG90" s="95">
        <v>1.2794117647058822</v>
      </c>
      <c r="BH90" s="95">
        <v>1.2794117647058822</v>
      </c>
      <c r="BI90" s="96" t="s">
        <v>326</v>
      </c>
      <c r="CA90"/>
      <c r="CB90"/>
      <c r="CC90"/>
      <c r="CD90" s="34"/>
      <c r="CE90" s="17" t="s">
        <v>156</v>
      </c>
      <c r="CF90" s="17" t="s">
        <v>163</v>
      </c>
      <c r="CG90" s="17">
        <f t="shared" si="9"/>
        <v>0</v>
      </c>
      <c r="CH90" s="34"/>
      <c r="CI90" s="34"/>
      <c r="CJ90" s="34"/>
      <c r="CK90" s="34"/>
      <c r="CL90" s="34"/>
      <c r="CM90" s="34"/>
      <c r="CN90" s="34"/>
      <c r="CO90" s="34"/>
      <c r="CP90" s="34"/>
      <c r="CQ90" s="34"/>
    </row>
    <row r="91" spans="2:95" x14ac:dyDescent="0.25">
      <c r="B91" s="34">
        <v>91</v>
      </c>
      <c r="C91" s="34">
        <v>2024</v>
      </c>
      <c r="D91" s="34" t="s">
        <v>109</v>
      </c>
      <c r="E91" s="34">
        <v>50</v>
      </c>
      <c r="F91" s="34" t="s">
        <v>80</v>
      </c>
      <c r="G91" s="34" t="s">
        <v>152</v>
      </c>
      <c r="H91" s="34" t="s">
        <v>151</v>
      </c>
      <c r="I91" s="34" t="s">
        <v>85</v>
      </c>
      <c r="J91" s="34" t="s">
        <v>89</v>
      </c>
      <c r="K91" s="34" t="s">
        <v>325</v>
      </c>
      <c r="L91" s="34" t="s">
        <v>183</v>
      </c>
      <c r="M91" s="34" t="s">
        <v>473</v>
      </c>
      <c r="N91" s="116">
        <v>0.26041666666666669</v>
      </c>
      <c r="O91" s="116">
        <v>0.29166666666666669</v>
      </c>
      <c r="P91" s="116" t="s">
        <v>59</v>
      </c>
      <c r="Q91" s="116">
        <v>0.6875</v>
      </c>
      <c r="R91" s="116" t="s">
        <v>68</v>
      </c>
      <c r="S91" s="116">
        <v>0.72916666666666663</v>
      </c>
      <c r="T91" s="34" t="s">
        <v>24</v>
      </c>
      <c r="U91" s="34" t="s">
        <v>326</v>
      </c>
      <c r="V91" s="34" t="s">
        <v>42</v>
      </c>
      <c r="W91" s="34" t="s">
        <v>326</v>
      </c>
      <c r="X91" s="34" t="s">
        <v>326</v>
      </c>
      <c r="Y91" s="34" t="s">
        <v>326</v>
      </c>
      <c r="Z91" s="34" t="s">
        <v>24</v>
      </c>
      <c r="AA91" s="34" t="s">
        <v>42</v>
      </c>
      <c r="AB91" s="95">
        <v>0</v>
      </c>
      <c r="AC91" s="34" t="s">
        <v>24</v>
      </c>
      <c r="AD91" s="34" t="s">
        <v>42</v>
      </c>
      <c r="AE91" s="95">
        <v>0</v>
      </c>
      <c r="AF91" s="96">
        <v>9.5</v>
      </c>
      <c r="AG91" s="97">
        <v>0</v>
      </c>
      <c r="AH91" s="96">
        <v>0</v>
      </c>
      <c r="AI91" s="97" t="s">
        <v>326</v>
      </c>
      <c r="AJ91" s="96">
        <v>52.499999999999972</v>
      </c>
      <c r="AK91" s="96">
        <v>67.169117647058783</v>
      </c>
      <c r="AL91" s="96" t="s">
        <v>95</v>
      </c>
      <c r="AM91" s="95">
        <v>2.5588235294117645</v>
      </c>
      <c r="AN91" s="95">
        <v>0</v>
      </c>
      <c r="AO91" s="98" t="s">
        <v>326</v>
      </c>
      <c r="AP91" s="98">
        <v>0</v>
      </c>
      <c r="AQ91" s="98" t="s">
        <v>326</v>
      </c>
      <c r="AR91" s="98">
        <v>13.197462999999999</v>
      </c>
      <c r="AS91" s="98">
        <v>16.884989426470586</v>
      </c>
      <c r="AT91" s="99" t="s">
        <v>101</v>
      </c>
      <c r="AU91" s="98">
        <v>78.883552251959131</v>
      </c>
      <c r="AV91" s="98">
        <v>100.9245447929477</v>
      </c>
      <c r="AW91" s="98">
        <v>9.7156803936298068</v>
      </c>
      <c r="AX91" s="98">
        <v>12.430355797732252</v>
      </c>
      <c r="AY91" s="98">
        <v>17.864583333333325</v>
      </c>
      <c r="AZ91" s="98">
        <v>22.856158088235283</v>
      </c>
      <c r="BA91" s="100">
        <v>1445500</v>
      </c>
      <c r="BB91" s="100">
        <v>1849389.7058823528</v>
      </c>
      <c r="BC91" s="101">
        <v>6.0229166666666667E-2</v>
      </c>
      <c r="BD91" s="101">
        <v>7.7057904411764702E-2</v>
      </c>
      <c r="BE91" s="96">
        <v>0</v>
      </c>
      <c r="BF91" s="96">
        <v>0</v>
      </c>
      <c r="BG91" s="95">
        <v>1.2794117647058822</v>
      </c>
      <c r="BH91" s="95">
        <v>1.2794117647058822</v>
      </c>
      <c r="BI91" s="96" t="s">
        <v>326</v>
      </c>
      <c r="CA91"/>
      <c r="CB91"/>
      <c r="CC91"/>
      <c r="CD91" s="34"/>
      <c r="CE91" s="17" t="s">
        <v>154</v>
      </c>
      <c r="CF91" s="17" t="s">
        <v>151</v>
      </c>
      <c r="CG91" s="17">
        <f t="shared" si="9"/>
        <v>19.191176470588239</v>
      </c>
      <c r="CH91" s="34"/>
      <c r="CI91" s="34"/>
      <c r="CJ91" s="34"/>
      <c r="CK91" s="34"/>
      <c r="CL91" s="34"/>
      <c r="CM91" s="34"/>
      <c r="CN91" s="34"/>
      <c r="CO91" s="34"/>
      <c r="CP91" s="34"/>
      <c r="CQ91" s="34"/>
    </row>
    <row r="92" spans="2:95" x14ac:dyDescent="0.25">
      <c r="B92" s="34">
        <v>92</v>
      </c>
      <c r="C92" s="34">
        <v>2024</v>
      </c>
      <c r="D92" s="34" t="s">
        <v>109</v>
      </c>
      <c r="E92" s="34">
        <v>49</v>
      </c>
      <c r="F92" s="34" t="s">
        <v>79</v>
      </c>
      <c r="G92" s="34" t="s">
        <v>154</v>
      </c>
      <c r="H92" s="34" t="s">
        <v>151</v>
      </c>
      <c r="I92" s="34" t="s">
        <v>84</v>
      </c>
      <c r="J92" s="34" t="s">
        <v>90</v>
      </c>
      <c r="K92" s="34" t="s">
        <v>325</v>
      </c>
      <c r="L92" s="34" t="s">
        <v>171</v>
      </c>
      <c r="M92" s="34" t="s">
        <v>473</v>
      </c>
      <c r="N92" s="116">
        <v>0.32291666666666669</v>
      </c>
      <c r="O92" s="116">
        <v>0.34722222222222221</v>
      </c>
      <c r="P92" s="116" t="s">
        <v>60</v>
      </c>
      <c r="Q92" s="116">
        <v>0.77083333333333337</v>
      </c>
      <c r="R92" s="116" t="s">
        <v>70</v>
      </c>
      <c r="S92" s="116">
        <v>0.8125</v>
      </c>
      <c r="T92" s="34" t="s">
        <v>32</v>
      </c>
      <c r="U92" s="34" t="s">
        <v>47</v>
      </c>
      <c r="V92" s="34" t="s">
        <v>45</v>
      </c>
      <c r="W92" s="34" t="s">
        <v>326</v>
      </c>
      <c r="X92" s="34" t="s">
        <v>326</v>
      </c>
      <c r="Y92" s="34" t="s">
        <v>326</v>
      </c>
      <c r="Z92" s="34" t="s">
        <v>32</v>
      </c>
      <c r="AA92" s="34" t="s">
        <v>45</v>
      </c>
      <c r="AB92" s="95">
        <v>0</v>
      </c>
      <c r="AC92" s="34" t="s">
        <v>32</v>
      </c>
      <c r="AD92" s="34" t="s">
        <v>45</v>
      </c>
      <c r="AE92" s="95">
        <v>0</v>
      </c>
      <c r="AF92" s="96">
        <v>10.166666666666668</v>
      </c>
      <c r="AG92" s="97">
        <v>0</v>
      </c>
      <c r="AH92" s="96">
        <v>0</v>
      </c>
      <c r="AI92" s="97" t="s">
        <v>326</v>
      </c>
      <c r="AJ92" s="96">
        <v>47.49999999999995</v>
      </c>
      <c r="AK92" s="96">
        <v>60.772058823529342</v>
      </c>
      <c r="AL92" s="96" t="s">
        <v>95</v>
      </c>
      <c r="AM92" s="95">
        <v>2.5588235294117645</v>
      </c>
      <c r="AN92" s="95">
        <v>0</v>
      </c>
      <c r="AO92" s="98" t="s">
        <v>326</v>
      </c>
      <c r="AP92" s="98">
        <v>0</v>
      </c>
      <c r="AQ92" s="98" t="s">
        <v>326</v>
      </c>
      <c r="AR92" s="98">
        <v>5.5308449999999993</v>
      </c>
      <c r="AS92" s="98">
        <v>7.0762281617647043</v>
      </c>
      <c r="AT92" s="99" t="s">
        <v>100</v>
      </c>
      <c r="AU92" s="98">
        <v>0</v>
      </c>
      <c r="AV92" s="98">
        <v>0</v>
      </c>
      <c r="AW92" s="98">
        <v>0</v>
      </c>
      <c r="AX92" s="98">
        <v>0</v>
      </c>
      <c r="AY92" s="98">
        <v>16.163194444444429</v>
      </c>
      <c r="AZ92" s="98">
        <v>20.679381127450959</v>
      </c>
      <c r="BA92" s="100">
        <v>120821.91780821918</v>
      </c>
      <c r="BB92" s="100">
        <v>154580.98307816277</v>
      </c>
      <c r="BC92" s="101">
        <v>2.5171232876712328E-3</v>
      </c>
      <c r="BD92" s="101">
        <v>3.2204371474617239E-3</v>
      </c>
      <c r="BE92" s="96">
        <v>94.999999999999901</v>
      </c>
      <c r="BF92" s="96">
        <v>121.54411764705868</v>
      </c>
      <c r="BG92" s="95">
        <v>0</v>
      </c>
      <c r="BH92" s="95">
        <v>1.2794117647058822</v>
      </c>
      <c r="BI92" s="96" t="s">
        <v>326</v>
      </c>
      <c r="CA92"/>
      <c r="CB92"/>
      <c r="CC92"/>
      <c r="CD92" s="34"/>
      <c r="CE92" s="17" t="s">
        <v>154</v>
      </c>
      <c r="CF92" s="17" t="s">
        <v>162</v>
      </c>
      <c r="CG92" s="17">
        <f t="shared" si="9"/>
        <v>0</v>
      </c>
      <c r="CH92" s="34"/>
      <c r="CI92" s="34"/>
      <c r="CJ92" s="34"/>
      <c r="CK92" s="34"/>
      <c r="CL92" s="34"/>
      <c r="CM92" s="34"/>
      <c r="CN92" s="34"/>
      <c r="CO92" s="34"/>
      <c r="CP92" s="34"/>
      <c r="CQ92" s="34"/>
    </row>
    <row r="93" spans="2:95" x14ac:dyDescent="0.25">
      <c r="B93" s="34">
        <v>93</v>
      </c>
      <c r="C93" s="34">
        <v>2024</v>
      </c>
      <c r="D93" s="34" t="s">
        <v>109</v>
      </c>
      <c r="E93" s="34">
        <v>32</v>
      </c>
      <c r="F93" s="34" t="s">
        <v>78</v>
      </c>
      <c r="G93" s="34" t="s">
        <v>152</v>
      </c>
      <c r="H93" s="34" t="s">
        <v>151</v>
      </c>
      <c r="I93" s="34" t="s">
        <v>84</v>
      </c>
      <c r="J93" s="34" t="s">
        <v>90</v>
      </c>
      <c r="K93" s="34" t="s">
        <v>325</v>
      </c>
      <c r="L93" s="34" t="s">
        <v>172</v>
      </c>
      <c r="M93" s="34" t="s">
        <v>473</v>
      </c>
      <c r="N93" s="116">
        <v>0.25</v>
      </c>
      <c r="O93" s="116">
        <v>0.29166666666666669</v>
      </c>
      <c r="P93" s="116" t="s">
        <v>59</v>
      </c>
      <c r="Q93" s="116">
        <v>0.66666666666666663</v>
      </c>
      <c r="R93" s="116" t="s">
        <v>68</v>
      </c>
      <c r="S93" s="116">
        <v>0.70833333333333337</v>
      </c>
      <c r="T93" s="34" t="s">
        <v>27</v>
      </c>
      <c r="U93" s="34" t="s">
        <v>326</v>
      </c>
      <c r="V93" s="34" t="s">
        <v>42</v>
      </c>
      <c r="W93" s="34" t="s">
        <v>326</v>
      </c>
      <c r="X93" s="34" t="s">
        <v>326</v>
      </c>
      <c r="Y93" s="34" t="s">
        <v>326</v>
      </c>
      <c r="Z93" s="34" t="s">
        <v>27</v>
      </c>
      <c r="AA93" s="34" t="s">
        <v>42</v>
      </c>
      <c r="AB93" s="95">
        <v>0</v>
      </c>
      <c r="AC93" s="34" t="s">
        <v>27</v>
      </c>
      <c r="AD93" s="34" t="s">
        <v>42</v>
      </c>
      <c r="AE93" s="95">
        <v>0</v>
      </c>
      <c r="AF93" s="96">
        <v>8.9999999999999982</v>
      </c>
      <c r="AG93" s="97">
        <v>0</v>
      </c>
      <c r="AH93" s="96">
        <v>0</v>
      </c>
      <c r="AI93" s="97" t="s">
        <v>326</v>
      </c>
      <c r="AJ93" s="96">
        <v>60.000000000000071</v>
      </c>
      <c r="AK93" s="96">
        <v>76.764705882353027</v>
      </c>
      <c r="AL93" s="96" t="s">
        <v>96</v>
      </c>
      <c r="AM93" s="95">
        <v>2.5588235294117645</v>
      </c>
      <c r="AN93" s="95">
        <v>0</v>
      </c>
      <c r="AO93" s="98" t="s">
        <v>326</v>
      </c>
      <c r="AP93" s="98">
        <v>0</v>
      </c>
      <c r="AQ93" s="98" t="s">
        <v>326</v>
      </c>
      <c r="AR93" s="98">
        <v>12.212049999999991</v>
      </c>
      <c r="AS93" s="98">
        <v>15.624240441176457</v>
      </c>
      <c r="AT93" s="99" t="s">
        <v>101</v>
      </c>
      <c r="AU93" s="98">
        <v>293.38476700724618</v>
      </c>
      <c r="AV93" s="98">
        <v>375.35992249456496</v>
      </c>
      <c r="AW93" s="98">
        <v>36.134689009661813</v>
      </c>
      <c r="AX93" s="98">
        <v>46.231146232949669</v>
      </c>
      <c r="AY93" s="98">
        <v>20.416666666666689</v>
      </c>
      <c r="AZ93" s="98">
        <v>26.121323529411793</v>
      </c>
      <c r="BA93" s="100">
        <v>1445500</v>
      </c>
      <c r="BB93" s="100">
        <v>1849389.7058823528</v>
      </c>
      <c r="BC93" s="101">
        <v>3.0114583333333333E-2</v>
      </c>
      <c r="BD93" s="101">
        <v>3.8528952205882351E-2</v>
      </c>
      <c r="BE93" s="96">
        <v>0</v>
      </c>
      <c r="BF93" s="96">
        <v>0</v>
      </c>
      <c r="BG93" s="95">
        <v>1.2794117647058822</v>
      </c>
      <c r="BH93" s="95">
        <v>1.2794117647058822</v>
      </c>
      <c r="BI93" s="96" t="s">
        <v>326</v>
      </c>
      <c r="CA93"/>
      <c r="CB93"/>
      <c r="CC93"/>
      <c r="CD93" s="34"/>
      <c r="CE93" s="17" t="s">
        <v>154</v>
      </c>
      <c r="CF93" s="17" t="s">
        <v>161</v>
      </c>
      <c r="CG93" s="17">
        <f t="shared" si="9"/>
        <v>0</v>
      </c>
      <c r="CH93" s="34"/>
      <c r="CI93" s="34"/>
      <c r="CJ93" s="34"/>
      <c r="CK93" s="34"/>
      <c r="CL93" s="34"/>
      <c r="CM93" s="34"/>
      <c r="CN93" s="34"/>
      <c r="CO93" s="34"/>
      <c r="CP93" s="34"/>
      <c r="CQ93" s="34"/>
    </row>
    <row r="94" spans="2:95" x14ac:dyDescent="0.25">
      <c r="B94" s="34">
        <v>94</v>
      </c>
      <c r="C94" s="34">
        <v>2024</v>
      </c>
      <c r="D94" s="34" t="s">
        <v>110</v>
      </c>
      <c r="E94" s="34">
        <v>39</v>
      </c>
      <c r="F94" s="34" t="s">
        <v>78</v>
      </c>
      <c r="G94" s="34" t="s">
        <v>153</v>
      </c>
      <c r="H94" s="34" t="s">
        <v>151</v>
      </c>
      <c r="I94" s="34" t="s">
        <v>83</v>
      </c>
      <c r="J94" s="34" t="s">
        <v>89</v>
      </c>
      <c r="K94" s="34" t="s">
        <v>325</v>
      </c>
      <c r="L94" s="34" t="s">
        <v>167</v>
      </c>
      <c r="M94" s="34" t="s">
        <v>473</v>
      </c>
      <c r="N94" s="116">
        <v>0.25</v>
      </c>
      <c r="O94" s="116">
        <v>0.29166666666666669</v>
      </c>
      <c r="P94" s="116" t="s">
        <v>59</v>
      </c>
      <c r="Q94" s="116">
        <v>0.6875</v>
      </c>
      <c r="R94" s="116" t="s">
        <v>68</v>
      </c>
      <c r="S94" s="116">
        <v>0.75</v>
      </c>
      <c r="T94" s="34" t="s">
        <v>27</v>
      </c>
      <c r="U94" s="34" t="s">
        <v>326</v>
      </c>
      <c r="V94" s="34" t="s">
        <v>42</v>
      </c>
      <c r="W94" s="34" t="s">
        <v>326</v>
      </c>
      <c r="X94" s="34" t="s">
        <v>326</v>
      </c>
      <c r="Y94" s="34" t="s">
        <v>326</v>
      </c>
      <c r="Z94" s="34" t="s">
        <v>24</v>
      </c>
      <c r="AA94" s="34" t="s">
        <v>42</v>
      </c>
      <c r="AB94" s="95">
        <v>1.2794117647058822</v>
      </c>
      <c r="AC94" s="34" t="s">
        <v>27</v>
      </c>
      <c r="AD94" s="34" t="s">
        <v>42</v>
      </c>
      <c r="AE94" s="95">
        <v>0</v>
      </c>
      <c r="AF94" s="96">
        <v>9.5</v>
      </c>
      <c r="AG94" s="97">
        <v>0</v>
      </c>
      <c r="AH94" s="96">
        <v>0</v>
      </c>
      <c r="AI94" s="97" t="s">
        <v>326</v>
      </c>
      <c r="AJ94" s="96">
        <v>75.000000000000014</v>
      </c>
      <c r="AK94" s="96">
        <v>95.955882352941188</v>
      </c>
      <c r="AL94" s="96" t="s">
        <v>96</v>
      </c>
      <c r="AM94" s="95">
        <v>2.5588235294117645</v>
      </c>
      <c r="AN94" s="95">
        <v>0</v>
      </c>
      <c r="AO94" s="98" t="s">
        <v>326</v>
      </c>
      <c r="AP94" s="98">
        <v>0</v>
      </c>
      <c r="AQ94" s="98" t="s">
        <v>326</v>
      </c>
      <c r="AR94" s="98">
        <v>11.012028000000001</v>
      </c>
      <c r="AS94" s="98">
        <v>14.088918176470589</v>
      </c>
      <c r="AT94" s="99" t="s">
        <v>101</v>
      </c>
      <c r="AU94" s="98">
        <v>264.55519499652172</v>
      </c>
      <c r="AV94" s="98">
        <v>338.47502889260863</v>
      </c>
      <c r="AW94" s="98">
        <v>32.583899275362327</v>
      </c>
      <c r="AX94" s="98">
        <v>41.68822407289003</v>
      </c>
      <c r="AY94" s="98">
        <v>25.520833333333339</v>
      </c>
      <c r="AZ94" s="98">
        <v>32.65165441176471</v>
      </c>
      <c r="BA94" s="100">
        <v>1470000</v>
      </c>
      <c r="BB94" s="100">
        <v>1880735.294117647</v>
      </c>
      <c r="BC94" s="101">
        <v>6.1249999999999999E-2</v>
      </c>
      <c r="BD94" s="101">
        <v>7.8363970588235285E-2</v>
      </c>
      <c r="BE94" s="96">
        <v>0</v>
      </c>
      <c r="BF94" s="96">
        <v>0</v>
      </c>
      <c r="BG94" s="95">
        <v>1.2794117647058822</v>
      </c>
      <c r="BH94" s="95">
        <v>1.2794117647058822</v>
      </c>
      <c r="BI94" s="96" t="s">
        <v>326</v>
      </c>
      <c r="CA94"/>
      <c r="CB94"/>
      <c r="CC94"/>
      <c r="CD94" s="34"/>
      <c r="CE94" s="17" t="s">
        <v>154</v>
      </c>
      <c r="CF94" s="17" t="s">
        <v>160</v>
      </c>
      <c r="CG94" s="17">
        <f t="shared" si="9"/>
        <v>1.2794117647058822</v>
      </c>
      <c r="CH94" s="34"/>
      <c r="CI94" s="34"/>
      <c r="CJ94" s="34"/>
      <c r="CK94" s="34"/>
      <c r="CL94" s="34"/>
      <c r="CM94" s="34"/>
      <c r="CN94" s="34"/>
      <c r="CO94" s="34"/>
      <c r="CP94" s="34"/>
      <c r="CQ94" s="34"/>
    </row>
    <row r="95" spans="2:95" x14ac:dyDescent="0.25">
      <c r="B95" s="34">
        <v>95</v>
      </c>
      <c r="C95" s="34">
        <v>2024</v>
      </c>
      <c r="D95" s="34" t="s">
        <v>110</v>
      </c>
      <c r="E95" s="34">
        <v>47</v>
      </c>
      <c r="F95" s="34" t="s">
        <v>79</v>
      </c>
      <c r="G95" s="34" t="s">
        <v>153</v>
      </c>
      <c r="H95" s="34" t="s">
        <v>151</v>
      </c>
      <c r="I95" s="34" t="s">
        <v>84</v>
      </c>
      <c r="J95" s="34" t="s">
        <v>90</v>
      </c>
      <c r="K95" s="34" t="s">
        <v>325</v>
      </c>
      <c r="L95" s="34" t="s">
        <v>167</v>
      </c>
      <c r="M95" s="34" t="s">
        <v>473</v>
      </c>
      <c r="N95" s="116">
        <v>0.27083333333333331</v>
      </c>
      <c r="O95" s="116">
        <v>0.33333333333333331</v>
      </c>
      <c r="P95" s="116" t="s">
        <v>60</v>
      </c>
      <c r="Q95" s="116">
        <v>0.72916666666666663</v>
      </c>
      <c r="R95" s="116" t="s">
        <v>69</v>
      </c>
      <c r="S95" s="116">
        <v>0.79166666666666663</v>
      </c>
      <c r="T95" s="34" t="s">
        <v>27</v>
      </c>
      <c r="U95" s="34" t="s">
        <v>326</v>
      </c>
      <c r="V95" s="34" t="s">
        <v>42</v>
      </c>
      <c r="W95" s="34" t="s">
        <v>326</v>
      </c>
      <c r="X95" s="34" t="s">
        <v>326</v>
      </c>
      <c r="Y95" s="34" t="s">
        <v>326</v>
      </c>
      <c r="Z95" s="34" t="s">
        <v>27</v>
      </c>
      <c r="AA95" s="34" t="s">
        <v>42</v>
      </c>
      <c r="AB95" s="95">
        <v>0</v>
      </c>
      <c r="AC95" s="34" t="s">
        <v>27</v>
      </c>
      <c r="AD95" s="34" t="s">
        <v>42</v>
      </c>
      <c r="AE95" s="95">
        <v>0</v>
      </c>
      <c r="AF95" s="96">
        <v>9.5</v>
      </c>
      <c r="AG95" s="97">
        <v>0</v>
      </c>
      <c r="AH95" s="96">
        <v>0</v>
      </c>
      <c r="AI95" s="97" t="s">
        <v>326</v>
      </c>
      <c r="AJ95" s="96">
        <v>90</v>
      </c>
      <c r="AK95" s="96">
        <v>115.14705882352941</v>
      </c>
      <c r="AL95" s="96" t="s">
        <v>96</v>
      </c>
      <c r="AM95" s="95">
        <v>2.5588235294117645</v>
      </c>
      <c r="AN95" s="95">
        <v>0</v>
      </c>
      <c r="AO95" s="98" t="s">
        <v>326</v>
      </c>
      <c r="AP95" s="98">
        <v>0</v>
      </c>
      <c r="AQ95" s="98" t="s">
        <v>326</v>
      </c>
      <c r="AR95" s="98">
        <v>11.012028000000001</v>
      </c>
      <c r="AS95" s="98">
        <v>14.088918176470589</v>
      </c>
      <c r="AT95" s="99" t="s">
        <v>101</v>
      </c>
      <c r="AU95" s="98">
        <v>158.73311699791304</v>
      </c>
      <c r="AV95" s="98">
        <v>203.0850173355652</v>
      </c>
      <c r="AW95" s="98">
        <v>19.550339565217392</v>
      </c>
      <c r="AX95" s="98">
        <v>25.012934443734014</v>
      </c>
      <c r="AY95" s="98">
        <v>30.625</v>
      </c>
      <c r="AZ95" s="98">
        <v>39.181985294117645</v>
      </c>
      <c r="BA95" s="100">
        <v>867300</v>
      </c>
      <c r="BB95" s="100">
        <v>1109633.8235294116</v>
      </c>
      <c r="BC95" s="101">
        <v>1.8068750000000001E-2</v>
      </c>
      <c r="BD95" s="101">
        <v>2.3117371323529413E-2</v>
      </c>
      <c r="BE95" s="96">
        <v>0</v>
      </c>
      <c r="BF95" s="96">
        <v>0</v>
      </c>
      <c r="BG95" s="95">
        <v>1.2794117647058822</v>
      </c>
      <c r="BH95" s="95">
        <v>1.2794117647058822</v>
      </c>
      <c r="BI95" s="96" t="s">
        <v>326</v>
      </c>
      <c r="CA95"/>
      <c r="CB95"/>
      <c r="CC95"/>
      <c r="CD95" s="34"/>
      <c r="CE95" s="17" t="s">
        <v>154</v>
      </c>
      <c r="CF95" s="17" t="s">
        <v>165</v>
      </c>
      <c r="CG95" s="17">
        <f t="shared" si="9"/>
        <v>0</v>
      </c>
      <c r="CH95" s="34"/>
      <c r="CI95" s="34"/>
      <c r="CJ95" s="34"/>
      <c r="CK95" s="34"/>
      <c r="CL95" s="34"/>
      <c r="CM95" s="34"/>
      <c r="CN95" s="34"/>
      <c r="CO95" s="34"/>
      <c r="CP95" s="34"/>
      <c r="CQ95" s="34"/>
    </row>
    <row r="96" spans="2:95" x14ac:dyDescent="0.25">
      <c r="B96" s="34">
        <v>96</v>
      </c>
      <c r="C96" s="34">
        <v>2024</v>
      </c>
      <c r="D96" s="34" t="s">
        <v>110</v>
      </c>
      <c r="E96" s="34">
        <v>47</v>
      </c>
      <c r="F96" s="34" t="s">
        <v>79</v>
      </c>
      <c r="G96" s="34" t="s">
        <v>152</v>
      </c>
      <c r="H96" s="34" t="s">
        <v>151</v>
      </c>
      <c r="I96" s="34" t="s">
        <v>84</v>
      </c>
      <c r="J96" s="34" t="s">
        <v>90</v>
      </c>
      <c r="K96" s="34" t="s">
        <v>325</v>
      </c>
      <c r="L96" s="34" t="s">
        <v>182</v>
      </c>
      <c r="M96" s="34" t="s">
        <v>474</v>
      </c>
      <c r="N96" s="116">
        <v>0.28125</v>
      </c>
      <c r="O96" s="116">
        <v>0.3125</v>
      </c>
      <c r="P96" s="116" t="s">
        <v>59</v>
      </c>
      <c r="Q96" s="116">
        <v>0.70833333333333337</v>
      </c>
      <c r="R96" s="116" t="s">
        <v>69</v>
      </c>
      <c r="S96" s="116">
        <v>0.73958333333333337</v>
      </c>
      <c r="T96" s="34" t="s">
        <v>26</v>
      </c>
      <c r="U96" s="34" t="s">
        <v>48</v>
      </c>
      <c r="V96" s="34" t="s">
        <v>43</v>
      </c>
      <c r="W96" s="34" t="s">
        <v>326</v>
      </c>
      <c r="X96" s="34" t="s">
        <v>326</v>
      </c>
      <c r="Y96" s="34" t="s">
        <v>326</v>
      </c>
      <c r="Z96" s="34" t="s">
        <v>26</v>
      </c>
      <c r="AA96" s="34" t="s">
        <v>43</v>
      </c>
      <c r="AB96" s="95">
        <v>0</v>
      </c>
      <c r="AC96" s="34" t="s">
        <v>26</v>
      </c>
      <c r="AD96" s="34" t="s">
        <v>43</v>
      </c>
      <c r="AE96" s="95">
        <v>0</v>
      </c>
      <c r="AF96" s="96">
        <v>9.5</v>
      </c>
      <c r="AG96" s="97">
        <v>0</v>
      </c>
      <c r="AH96" s="96">
        <v>0</v>
      </c>
      <c r="AI96" s="97" t="s">
        <v>326</v>
      </c>
      <c r="AJ96" s="96">
        <v>45</v>
      </c>
      <c r="AK96" s="96">
        <v>57.573529411764703</v>
      </c>
      <c r="AL96" s="96" t="s">
        <v>95</v>
      </c>
      <c r="AM96" s="95">
        <v>2.5588235294117645</v>
      </c>
      <c r="AN96" s="95">
        <v>0</v>
      </c>
      <c r="AO96" s="98" t="s">
        <v>326</v>
      </c>
      <c r="AP96" s="98">
        <v>0</v>
      </c>
      <c r="AQ96" s="98" t="s">
        <v>326</v>
      </c>
      <c r="AR96" s="98">
        <v>18.202500000000001</v>
      </c>
      <c r="AS96" s="98">
        <v>23.288492647058824</v>
      </c>
      <c r="AT96" s="99" t="s">
        <v>102</v>
      </c>
      <c r="AU96" s="98">
        <v>3235.5975224999997</v>
      </c>
      <c r="AV96" s="98">
        <v>4139.6615361397053</v>
      </c>
      <c r="AW96" s="98">
        <v>424.72499999999997</v>
      </c>
      <c r="AX96" s="98">
        <v>543.39816176470583</v>
      </c>
      <c r="AY96" s="98">
        <v>15.3125</v>
      </c>
      <c r="AZ96" s="98">
        <v>19.590992647058822</v>
      </c>
      <c r="BA96" s="100">
        <v>2975799.086757991</v>
      </c>
      <c r="BB96" s="100">
        <v>3807272.360999194</v>
      </c>
      <c r="BC96" s="101">
        <v>6.1995814307458146E-2</v>
      </c>
      <c r="BD96" s="101">
        <v>7.9318174187483215E-2</v>
      </c>
      <c r="BE96" s="96">
        <v>0</v>
      </c>
      <c r="BF96" s="96">
        <v>0</v>
      </c>
      <c r="BG96" s="95">
        <v>1.2794117647058822</v>
      </c>
      <c r="BH96" s="95">
        <v>1.2794117647058822</v>
      </c>
      <c r="BI96" s="96" t="s">
        <v>326</v>
      </c>
      <c r="CA96"/>
      <c r="CB96"/>
      <c r="CC96"/>
      <c r="CD96" s="34"/>
      <c r="CE96" s="17" t="s">
        <v>154</v>
      </c>
      <c r="CF96" s="17" t="s">
        <v>164</v>
      </c>
      <c r="CG96" s="17">
        <f t="shared" si="9"/>
        <v>0</v>
      </c>
      <c r="CH96" s="34"/>
      <c r="CI96" s="34"/>
      <c r="CJ96" s="34"/>
      <c r="CK96" s="34"/>
      <c r="CL96" s="34"/>
      <c r="CM96" s="34"/>
      <c r="CN96" s="34"/>
      <c r="CO96" s="34"/>
      <c r="CP96" s="34"/>
      <c r="CQ96" s="34"/>
    </row>
    <row r="97" spans="2:95" x14ac:dyDescent="0.25">
      <c r="B97" s="34">
        <v>97</v>
      </c>
      <c r="C97" s="34">
        <v>2024</v>
      </c>
      <c r="D97" s="34" t="s">
        <v>109</v>
      </c>
      <c r="E97" s="34">
        <v>48</v>
      </c>
      <c r="F97" s="34" t="s">
        <v>79</v>
      </c>
      <c r="G97" s="34" t="s">
        <v>152</v>
      </c>
      <c r="H97" s="34" t="s">
        <v>151</v>
      </c>
      <c r="I97" s="34" t="s">
        <v>85</v>
      </c>
      <c r="J97" s="34" t="s">
        <v>91</v>
      </c>
      <c r="K97" s="34" t="s">
        <v>325</v>
      </c>
      <c r="L97" s="34" t="s">
        <v>183</v>
      </c>
      <c r="M97" s="34" t="s">
        <v>473</v>
      </c>
      <c r="N97" s="116">
        <v>0.28125</v>
      </c>
      <c r="O97" s="116">
        <v>0.3125</v>
      </c>
      <c r="P97" s="116" t="s">
        <v>59</v>
      </c>
      <c r="Q97" s="116">
        <v>0.70833333333333337</v>
      </c>
      <c r="R97" s="116" t="s">
        <v>69</v>
      </c>
      <c r="S97" s="116">
        <v>0.75</v>
      </c>
      <c r="T97" s="34" t="s">
        <v>24</v>
      </c>
      <c r="U97" s="34" t="s">
        <v>326</v>
      </c>
      <c r="V97" s="34" t="s">
        <v>42</v>
      </c>
      <c r="W97" s="34" t="s">
        <v>326</v>
      </c>
      <c r="X97" s="34" t="s">
        <v>326</v>
      </c>
      <c r="Y97" s="34" t="s">
        <v>326</v>
      </c>
      <c r="Z97" s="34" t="s">
        <v>24</v>
      </c>
      <c r="AA97" s="34" t="s">
        <v>42</v>
      </c>
      <c r="AB97" s="95">
        <v>0</v>
      </c>
      <c r="AC97" s="34" t="s">
        <v>24</v>
      </c>
      <c r="AD97" s="34" t="s">
        <v>42</v>
      </c>
      <c r="AE97" s="95">
        <v>0</v>
      </c>
      <c r="AF97" s="96">
        <v>9.5</v>
      </c>
      <c r="AG97" s="97">
        <v>0</v>
      </c>
      <c r="AH97" s="96">
        <v>0</v>
      </c>
      <c r="AI97" s="97" t="s">
        <v>326</v>
      </c>
      <c r="AJ97" s="96">
        <v>52.499999999999972</v>
      </c>
      <c r="AK97" s="96">
        <v>67.169117647058783</v>
      </c>
      <c r="AL97" s="96" t="s">
        <v>95</v>
      </c>
      <c r="AM97" s="95">
        <v>2.5588235294117645</v>
      </c>
      <c r="AN97" s="95">
        <v>0</v>
      </c>
      <c r="AO97" s="98" t="s">
        <v>326</v>
      </c>
      <c r="AP97" s="98">
        <v>0</v>
      </c>
      <c r="AQ97" s="98" t="s">
        <v>326</v>
      </c>
      <c r="AR97" s="98">
        <v>13.197462999999999</v>
      </c>
      <c r="AS97" s="98">
        <v>16.884989426470586</v>
      </c>
      <c r="AT97" s="99" t="s">
        <v>101</v>
      </c>
      <c r="AU97" s="98">
        <v>78.883552251959131</v>
      </c>
      <c r="AV97" s="98">
        <v>100.9245447929477</v>
      </c>
      <c r="AW97" s="98">
        <v>9.7156803936298068</v>
      </c>
      <c r="AX97" s="98">
        <v>12.430355797732252</v>
      </c>
      <c r="AY97" s="98">
        <v>17.864583333333325</v>
      </c>
      <c r="AZ97" s="98">
        <v>22.856158088235283</v>
      </c>
      <c r="BA97" s="100">
        <v>1445500</v>
      </c>
      <c r="BB97" s="100">
        <v>1849389.7058823528</v>
      </c>
      <c r="BC97" s="101">
        <v>1.8532051282051282E-2</v>
      </c>
      <c r="BD97" s="101">
        <v>2.3710124434389138E-2</v>
      </c>
      <c r="BE97" s="96">
        <v>0</v>
      </c>
      <c r="BF97" s="96">
        <v>0</v>
      </c>
      <c r="BG97" s="95">
        <v>1.2794117647058822</v>
      </c>
      <c r="BH97" s="95">
        <v>1.2794117647058822</v>
      </c>
      <c r="BI97" s="96" t="s">
        <v>326</v>
      </c>
      <c r="CA97"/>
      <c r="CB97"/>
      <c r="CC97"/>
      <c r="CD97" s="34"/>
      <c r="CE97" s="17" t="s">
        <v>154</v>
      </c>
      <c r="CF97" s="17" t="s">
        <v>166</v>
      </c>
      <c r="CG97" s="17">
        <f t="shared" si="9"/>
        <v>0</v>
      </c>
      <c r="CH97" s="34"/>
      <c r="CI97" s="34"/>
      <c r="CJ97" s="34"/>
      <c r="CK97" s="34"/>
      <c r="CL97" s="34"/>
      <c r="CM97" s="34"/>
      <c r="CN97" s="34"/>
      <c r="CO97" s="34"/>
      <c r="CP97" s="34"/>
      <c r="CQ97" s="34"/>
    </row>
    <row r="98" spans="2:95" x14ac:dyDescent="0.25">
      <c r="B98" s="34">
        <v>98</v>
      </c>
      <c r="C98" s="34">
        <v>2024</v>
      </c>
      <c r="D98" s="34" t="s">
        <v>109</v>
      </c>
      <c r="E98" s="34">
        <v>45</v>
      </c>
      <c r="F98" s="34" t="s">
        <v>79</v>
      </c>
      <c r="G98" s="34" t="s">
        <v>152</v>
      </c>
      <c r="H98" s="34" t="s">
        <v>151</v>
      </c>
      <c r="I98" s="34" t="s">
        <v>85</v>
      </c>
      <c r="J98" s="34" t="s">
        <v>90</v>
      </c>
      <c r="K98" s="34" t="s">
        <v>325</v>
      </c>
      <c r="L98" s="34" t="s">
        <v>171</v>
      </c>
      <c r="M98" s="34" t="s">
        <v>473</v>
      </c>
      <c r="N98" s="116">
        <v>0.33333333333333331</v>
      </c>
      <c r="O98" s="116">
        <v>0.35416666666666669</v>
      </c>
      <c r="P98" s="116" t="s">
        <v>60</v>
      </c>
      <c r="Q98" s="116">
        <v>0.75</v>
      </c>
      <c r="R98" s="116" t="s">
        <v>70</v>
      </c>
      <c r="S98" s="116">
        <v>0.77777777777777779</v>
      </c>
      <c r="T98" s="34" t="s">
        <v>26</v>
      </c>
      <c r="U98" s="34" t="s">
        <v>48</v>
      </c>
      <c r="V98" s="34" t="s">
        <v>43</v>
      </c>
      <c r="W98" s="34" t="s">
        <v>326</v>
      </c>
      <c r="X98" s="34" t="s">
        <v>326</v>
      </c>
      <c r="Y98" s="34" t="s">
        <v>326</v>
      </c>
      <c r="Z98" s="34" t="s">
        <v>26</v>
      </c>
      <c r="AA98" s="34" t="s">
        <v>43</v>
      </c>
      <c r="AB98" s="95">
        <v>0</v>
      </c>
      <c r="AC98" s="34" t="s">
        <v>26</v>
      </c>
      <c r="AD98" s="34" t="s">
        <v>43</v>
      </c>
      <c r="AE98" s="95">
        <v>0</v>
      </c>
      <c r="AF98" s="96">
        <v>9.5</v>
      </c>
      <c r="AG98" s="97">
        <v>0</v>
      </c>
      <c r="AH98" s="96">
        <v>0</v>
      </c>
      <c r="AI98" s="97" t="s">
        <v>326</v>
      </c>
      <c r="AJ98" s="96">
        <v>35.000000000000036</v>
      </c>
      <c r="AK98" s="96">
        <v>44.779411764705927</v>
      </c>
      <c r="AL98" s="96" t="s">
        <v>95</v>
      </c>
      <c r="AM98" s="95">
        <v>2.5588235294117645</v>
      </c>
      <c r="AN98" s="95">
        <v>0</v>
      </c>
      <c r="AO98" s="98" t="s">
        <v>326</v>
      </c>
      <c r="AP98" s="98">
        <v>0</v>
      </c>
      <c r="AQ98" s="98" t="s">
        <v>326</v>
      </c>
      <c r="AR98" s="98">
        <v>5.5308449999999993</v>
      </c>
      <c r="AS98" s="98">
        <v>7.0762281617647043</v>
      </c>
      <c r="AT98" s="99" t="s">
        <v>100</v>
      </c>
      <c r="AU98" s="98">
        <v>589.88342412299994</v>
      </c>
      <c r="AV98" s="98">
        <v>754.70379262795575</v>
      </c>
      <c r="AW98" s="98">
        <v>77.431829999999977</v>
      </c>
      <c r="AX98" s="98">
        <v>99.067194264705847</v>
      </c>
      <c r="AY98" s="98">
        <v>11.909722222222234</v>
      </c>
      <c r="AZ98" s="98">
        <v>15.237438725490209</v>
      </c>
      <c r="BA98" s="100">
        <v>5460479.4520547939</v>
      </c>
      <c r="BB98" s="100">
        <v>6986201.6518936325</v>
      </c>
      <c r="BC98" s="101">
        <v>0.11375998858447488</v>
      </c>
      <c r="BD98" s="101">
        <v>0.14554586774778402</v>
      </c>
      <c r="BE98" s="96">
        <v>0</v>
      </c>
      <c r="BF98" s="96">
        <v>0</v>
      </c>
      <c r="BG98" s="95">
        <v>1.2794117647058822</v>
      </c>
      <c r="BH98" s="95">
        <v>1.2794117647058822</v>
      </c>
      <c r="BI98" s="96" t="s">
        <v>326</v>
      </c>
      <c r="CA98"/>
      <c r="CB98"/>
      <c r="CC98"/>
      <c r="CD98" s="34"/>
      <c r="CE98" s="17" t="s">
        <v>154</v>
      </c>
      <c r="CF98" s="17" t="s">
        <v>163</v>
      </c>
      <c r="CG98" s="17">
        <f t="shared" si="9"/>
        <v>0</v>
      </c>
      <c r="CH98" s="34"/>
      <c r="CI98" s="34"/>
      <c r="CJ98" s="34"/>
      <c r="CK98" s="34"/>
      <c r="CL98" s="34"/>
      <c r="CM98" s="34"/>
      <c r="CN98" s="34"/>
      <c r="CO98" s="34"/>
      <c r="CP98" s="34"/>
      <c r="CQ98" s="34"/>
    </row>
    <row r="99" spans="2:95" x14ac:dyDescent="0.25">
      <c r="B99" s="34">
        <v>99</v>
      </c>
      <c r="C99" s="34">
        <v>2024</v>
      </c>
      <c r="D99" s="34" t="s">
        <v>110</v>
      </c>
      <c r="E99" s="34">
        <v>30</v>
      </c>
      <c r="F99" s="34" t="s">
        <v>78</v>
      </c>
      <c r="G99" s="34" t="s">
        <v>152</v>
      </c>
      <c r="H99" s="34" t="s">
        <v>151</v>
      </c>
      <c r="I99" s="34" t="s">
        <v>84</v>
      </c>
      <c r="J99" s="34" t="s">
        <v>89</v>
      </c>
      <c r="K99" s="34" t="s">
        <v>325</v>
      </c>
      <c r="L99" s="34" t="s">
        <v>171</v>
      </c>
      <c r="M99" s="34" t="s">
        <v>473</v>
      </c>
      <c r="N99" s="116">
        <v>0.27777777777777779</v>
      </c>
      <c r="O99" s="116">
        <v>0.29166666666666669</v>
      </c>
      <c r="P99" s="116" t="s">
        <v>59</v>
      </c>
      <c r="Q99" s="116">
        <v>0.69791666666666663</v>
      </c>
      <c r="R99" s="116" t="s">
        <v>68</v>
      </c>
      <c r="S99" s="116">
        <v>0.71875</v>
      </c>
      <c r="T99" s="34" t="s">
        <v>30</v>
      </c>
      <c r="U99" s="34" t="s">
        <v>48</v>
      </c>
      <c r="V99" s="34" t="s">
        <v>44</v>
      </c>
      <c r="W99" s="34" t="s">
        <v>326</v>
      </c>
      <c r="X99" s="34" t="s">
        <v>326</v>
      </c>
      <c r="Y99" s="34" t="s">
        <v>326</v>
      </c>
      <c r="Z99" s="34" t="s">
        <v>26</v>
      </c>
      <c r="AA99" s="34" t="s">
        <v>43</v>
      </c>
      <c r="AB99" s="95">
        <v>1.2794117647058822</v>
      </c>
      <c r="AC99" s="34" t="s">
        <v>30</v>
      </c>
      <c r="AD99" s="34" t="s">
        <v>44</v>
      </c>
      <c r="AE99" s="95">
        <v>0</v>
      </c>
      <c r="AF99" s="96">
        <v>9.7499999999999982</v>
      </c>
      <c r="AG99" s="97">
        <v>0</v>
      </c>
      <c r="AH99" s="96">
        <v>0</v>
      </c>
      <c r="AI99" s="97" t="s">
        <v>326</v>
      </c>
      <c r="AJ99" s="96">
        <v>25.000000000000028</v>
      </c>
      <c r="AK99" s="96">
        <v>31.985294117647094</v>
      </c>
      <c r="AL99" s="96" t="s">
        <v>94</v>
      </c>
      <c r="AM99" s="95">
        <v>2.5588235294117645</v>
      </c>
      <c r="AN99" s="95">
        <v>0</v>
      </c>
      <c r="AO99" s="98" t="s">
        <v>326</v>
      </c>
      <c r="AP99" s="98">
        <v>0</v>
      </c>
      <c r="AQ99" s="98" t="s">
        <v>326</v>
      </c>
      <c r="AR99" s="98">
        <v>5.5308449999999993</v>
      </c>
      <c r="AS99" s="98">
        <v>7.0762281617647043</v>
      </c>
      <c r="AT99" s="99" t="s">
        <v>100</v>
      </c>
      <c r="AU99" s="98">
        <v>491.56952010249989</v>
      </c>
      <c r="AV99" s="98">
        <v>628.91982718996303</v>
      </c>
      <c r="AW99" s="98">
        <v>64.526524999999992</v>
      </c>
      <c r="AX99" s="98">
        <v>82.555995220588215</v>
      </c>
      <c r="AY99" s="98">
        <v>8.5069444444444535</v>
      </c>
      <c r="AZ99" s="98">
        <v>10.88388480392158</v>
      </c>
      <c r="BA99" s="100">
        <v>2940000</v>
      </c>
      <c r="BB99" s="100">
        <v>3761470.588235294</v>
      </c>
      <c r="BC99" s="101">
        <v>0.1225</v>
      </c>
      <c r="BD99" s="101">
        <v>0.15672794117647057</v>
      </c>
      <c r="BE99" s="96">
        <v>0</v>
      </c>
      <c r="BF99" s="96">
        <v>0</v>
      </c>
      <c r="BG99" s="95">
        <v>1.2794117647058822</v>
      </c>
      <c r="BH99" s="95">
        <v>1.2794117647058822</v>
      </c>
      <c r="BI99" s="96" t="s">
        <v>326</v>
      </c>
      <c r="CA99"/>
      <c r="CB99"/>
      <c r="CC99"/>
      <c r="CD99" s="34"/>
      <c r="CE99" s="17" t="s">
        <v>155</v>
      </c>
      <c r="CF99" s="17" t="s">
        <v>151</v>
      </c>
      <c r="CG99" s="17">
        <f t="shared" si="9"/>
        <v>3.8382352941176467</v>
      </c>
      <c r="CH99" s="34"/>
      <c r="CI99" s="34"/>
      <c r="CJ99" s="34"/>
      <c r="CK99" s="34"/>
      <c r="CL99" s="34"/>
      <c r="CM99" s="34"/>
      <c r="CN99" s="34"/>
      <c r="CO99" s="34"/>
      <c r="CP99" s="34"/>
      <c r="CQ99" s="34"/>
    </row>
    <row r="100" spans="2:95" x14ac:dyDescent="0.25">
      <c r="B100" s="34">
        <v>100</v>
      </c>
      <c r="C100" s="34">
        <v>2024</v>
      </c>
      <c r="D100" s="34" t="s">
        <v>110</v>
      </c>
      <c r="E100" s="34">
        <v>30</v>
      </c>
      <c r="F100" s="34" t="s">
        <v>78</v>
      </c>
      <c r="G100" s="34" t="s">
        <v>152</v>
      </c>
      <c r="H100" s="34" t="s">
        <v>151</v>
      </c>
      <c r="I100" s="34" t="s">
        <v>84</v>
      </c>
      <c r="J100" s="34" t="s">
        <v>90</v>
      </c>
      <c r="K100" s="34" t="s">
        <v>325</v>
      </c>
      <c r="L100" s="34" t="s">
        <v>172</v>
      </c>
      <c r="M100" s="34" t="s">
        <v>473</v>
      </c>
      <c r="N100" s="116">
        <v>0.25</v>
      </c>
      <c r="O100" s="116">
        <v>0.29166666666666669</v>
      </c>
      <c r="P100" s="116" t="s">
        <v>59</v>
      </c>
      <c r="Q100" s="116">
        <v>0.6875</v>
      </c>
      <c r="R100" s="116" t="s">
        <v>68</v>
      </c>
      <c r="S100" s="116">
        <v>0.72916666666666663</v>
      </c>
      <c r="T100" s="34" t="s">
        <v>24</v>
      </c>
      <c r="U100" s="34" t="s">
        <v>326</v>
      </c>
      <c r="V100" s="34" t="s">
        <v>42</v>
      </c>
      <c r="W100" s="34" t="s">
        <v>326</v>
      </c>
      <c r="X100" s="34" t="s">
        <v>326</v>
      </c>
      <c r="Y100" s="34" t="s">
        <v>326</v>
      </c>
      <c r="Z100" s="34" t="s">
        <v>27</v>
      </c>
      <c r="AA100" s="34" t="s">
        <v>42</v>
      </c>
      <c r="AB100" s="95">
        <v>1.2794117647058822</v>
      </c>
      <c r="AC100" s="34" t="s">
        <v>24</v>
      </c>
      <c r="AD100" s="34" t="s">
        <v>42</v>
      </c>
      <c r="AE100" s="95">
        <v>0</v>
      </c>
      <c r="AF100" s="96">
        <v>9.5</v>
      </c>
      <c r="AG100" s="97">
        <v>0</v>
      </c>
      <c r="AH100" s="96">
        <v>0</v>
      </c>
      <c r="AI100" s="97" t="s">
        <v>326</v>
      </c>
      <c r="AJ100" s="96">
        <v>59.999999999999986</v>
      </c>
      <c r="AK100" s="96">
        <v>76.764705882352914</v>
      </c>
      <c r="AL100" s="96" t="s">
        <v>95</v>
      </c>
      <c r="AM100" s="95">
        <v>2.5588235294117645</v>
      </c>
      <c r="AN100" s="95">
        <v>0</v>
      </c>
      <c r="AO100" s="98" t="s">
        <v>326</v>
      </c>
      <c r="AP100" s="98">
        <v>0</v>
      </c>
      <c r="AQ100" s="98" t="s">
        <v>326</v>
      </c>
      <c r="AR100" s="98">
        <v>12.212049999999991</v>
      </c>
      <c r="AS100" s="98">
        <v>15.624240441176457</v>
      </c>
      <c r="AT100" s="99" t="s">
        <v>101</v>
      </c>
      <c r="AU100" s="98">
        <v>72.993565829927832</v>
      </c>
      <c r="AV100" s="98">
        <v>93.388826870642959</v>
      </c>
      <c r="AW100" s="98">
        <v>8.9902411358173016</v>
      </c>
      <c r="AX100" s="98">
        <v>11.50222027670743</v>
      </c>
      <c r="AY100" s="98">
        <v>20.416666666666661</v>
      </c>
      <c r="AZ100" s="98">
        <v>26.121323529411754</v>
      </c>
      <c r="BA100" s="100">
        <v>4397750</v>
      </c>
      <c r="BB100" s="100">
        <v>5626533.0882352935</v>
      </c>
      <c r="BC100" s="101">
        <v>9.1619791666666672E-2</v>
      </c>
      <c r="BD100" s="101">
        <v>0.1172194393382353</v>
      </c>
      <c r="BE100" s="96">
        <v>0</v>
      </c>
      <c r="BF100" s="96">
        <v>0</v>
      </c>
      <c r="BG100" s="95">
        <v>1.2794117647058822</v>
      </c>
      <c r="BH100" s="95">
        <v>1.2794117647058822</v>
      </c>
      <c r="BI100" s="96" t="s">
        <v>326</v>
      </c>
      <c r="CA100" s="34"/>
      <c r="CB100" s="34"/>
      <c r="CC100" s="34"/>
      <c r="CD100" s="34"/>
      <c r="CE100" s="17" t="s">
        <v>155</v>
      </c>
      <c r="CF100" s="17" t="s">
        <v>162</v>
      </c>
      <c r="CG100" s="17">
        <f t="shared" si="9"/>
        <v>0</v>
      </c>
      <c r="CH100" s="34"/>
      <c r="CI100" s="34"/>
      <c r="CJ100" s="34"/>
      <c r="CK100" s="34"/>
      <c r="CL100" s="34"/>
      <c r="CM100" s="34"/>
      <c r="CN100" s="34"/>
      <c r="CO100" s="34"/>
      <c r="CP100" s="34"/>
      <c r="CQ100" s="34"/>
    </row>
    <row r="101" spans="2:95" x14ac:dyDescent="0.25">
      <c r="B101" s="34">
        <v>101</v>
      </c>
      <c r="C101" s="34">
        <v>2024</v>
      </c>
      <c r="D101" s="34" t="s">
        <v>109</v>
      </c>
      <c r="E101" s="34">
        <v>54</v>
      </c>
      <c r="F101" s="34" t="s">
        <v>80</v>
      </c>
      <c r="G101" s="34" t="s">
        <v>152</v>
      </c>
      <c r="H101" s="34" t="s">
        <v>151</v>
      </c>
      <c r="I101" s="34" t="s">
        <v>83</v>
      </c>
      <c r="J101" s="34" t="s">
        <v>90</v>
      </c>
      <c r="K101" s="34" t="s">
        <v>329</v>
      </c>
      <c r="L101" s="34" t="s">
        <v>170</v>
      </c>
      <c r="M101" s="34" t="s">
        <v>473</v>
      </c>
      <c r="N101" s="116">
        <v>0.20833333333333334</v>
      </c>
      <c r="O101" s="116">
        <v>0.2638888888888889</v>
      </c>
      <c r="P101" s="116" t="s">
        <v>58</v>
      </c>
      <c r="Q101" s="116">
        <v>0.67708333333333337</v>
      </c>
      <c r="R101" s="116" t="s">
        <v>68</v>
      </c>
      <c r="S101" s="116">
        <v>0.77083333333333337</v>
      </c>
      <c r="T101" s="34" t="s">
        <v>26</v>
      </c>
      <c r="U101" s="34" t="s">
        <v>51</v>
      </c>
      <c r="V101" s="34" t="s">
        <v>43</v>
      </c>
      <c r="W101" s="34" t="s">
        <v>326</v>
      </c>
      <c r="X101" s="34" t="s">
        <v>326</v>
      </c>
      <c r="Y101" s="34" t="s">
        <v>326</v>
      </c>
      <c r="Z101" s="34" t="s">
        <v>26</v>
      </c>
      <c r="AA101" s="34" t="s">
        <v>43</v>
      </c>
      <c r="AB101" s="95">
        <v>0</v>
      </c>
      <c r="AC101" s="34" t="s">
        <v>26</v>
      </c>
      <c r="AD101" s="34" t="s">
        <v>43</v>
      </c>
      <c r="AE101" s="95">
        <v>0</v>
      </c>
      <c r="AF101" s="96">
        <v>9.9166666666666679</v>
      </c>
      <c r="AG101" s="97">
        <v>0</v>
      </c>
      <c r="AH101" s="96">
        <v>0</v>
      </c>
      <c r="AI101" s="97" t="s">
        <v>326</v>
      </c>
      <c r="AJ101" s="96">
        <v>107.5</v>
      </c>
      <c r="AK101" s="96">
        <v>137.53676470588235</v>
      </c>
      <c r="AL101" s="96" t="s">
        <v>96</v>
      </c>
      <c r="AM101" s="95">
        <v>2.5588235294117645</v>
      </c>
      <c r="AN101" s="95">
        <v>0</v>
      </c>
      <c r="AO101" s="98" t="s">
        <v>326</v>
      </c>
      <c r="AP101" s="98">
        <v>0</v>
      </c>
      <c r="AQ101" s="98" t="s">
        <v>326</v>
      </c>
      <c r="AR101" s="98">
        <v>21.934105000000002</v>
      </c>
      <c r="AS101" s="98">
        <v>28.062751985294117</v>
      </c>
      <c r="AT101" s="99" t="s">
        <v>102</v>
      </c>
      <c r="AU101" s="98">
        <v>0</v>
      </c>
      <c r="AV101" s="98">
        <v>0</v>
      </c>
      <c r="AW101" s="98">
        <v>0</v>
      </c>
      <c r="AX101" s="98">
        <v>0</v>
      </c>
      <c r="AY101" s="98">
        <v>36.579861111111114</v>
      </c>
      <c r="AZ101" s="98">
        <v>46.800704656862749</v>
      </c>
      <c r="BA101" s="100">
        <v>2293602.7397260275</v>
      </c>
      <c r="BB101" s="100">
        <v>2934462.3287671232</v>
      </c>
      <c r="BC101" s="101">
        <v>4.7783390410958908E-2</v>
      </c>
      <c r="BD101" s="101">
        <v>6.1134631849315071E-2</v>
      </c>
      <c r="BE101" s="96">
        <v>0</v>
      </c>
      <c r="BF101" s="96">
        <v>0</v>
      </c>
      <c r="BG101" s="95">
        <v>1.2794117647058822</v>
      </c>
      <c r="BH101" s="95">
        <v>1.2794117647058822</v>
      </c>
      <c r="BI101" s="96" t="s">
        <v>326</v>
      </c>
      <c r="CA101" s="34"/>
      <c r="CB101" s="34"/>
      <c r="CC101" s="34"/>
      <c r="CD101" s="34"/>
      <c r="CE101" s="17" t="s">
        <v>155</v>
      </c>
      <c r="CF101" s="17" t="s">
        <v>161</v>
      </c>
      <c r="CG101" s="17">
        <f t="shared" si="9"/>
        <v>0</v>
      </c>
      <c r="CH101" s="34"/>
      <c r="CI101" s="34"/>
      <c r="CJ101" s="34"/>
      <c r="CK101" s="34"/>
      <c r="CL101" s="34"/>
      <c r="CM101" s="34"/>
      <c r="CN101" s="34"/>
      <c r="CO101" s="34"/>
      <c r="CP101" s="34"/>
      <c r="CQ101" s="34"/>
    </row>
    <row r="102" spans="2:95" x14ac:dyDescent="0.25">
      <c r="B102" s="34">
        <v>102</v>
      </c>
      <c r="C102" s="34">
        <v>2024</v>
      </c>
      <c r="D102" s="34" t="s">
        <v>109</v>
      </c>
      <c r="E102" s="34">
        <v>60</v>
      </c>
      <c r="F102" s="34" t="s">
        <v>81</v>
      </c>
      <c r="G102" s="34" t="s">
        <v>154</v>
      </c>
      <c r="H102" s="34" t="s">
        <v>151</v>
      </c>
      <c r="I102" s="34" t="s">
        <v>85</v>
      </c>
      <c r="J102" s="34" t="s">
        <v>92</v>
      </c>
      <c r="K102" s="34" t="s">
        <v>325</v>
      </c>
      <c r="L102" s="34" t="s">
        <v>168</v>
      </c>
      <c r="M102" s="34" t="s">
        <v>473</v>
      </c>
      <c r="N102" s="116">
        <v>0.27777777777777779</v>
      </c>
      <c r="O102" s="116">
        <v>0.29166666666666669</v>
      </c>
      <c r="P102" s="116" t="s">
        <v>59</v>
      </c>
      <c r="Q102" s="116">
        <v>0.6875</v>
      </c>
      <c r="R102" s="116" t="s">
        <v>68</v>
      </c>
      <c r="S102" s="116">
        <v>0.70138888888888884</v>
      </c>
      <c r="T102" s="34" t="s">
        <v>149</v>
      </c>
      <c r="U102" s="34" t="s">
        <v>326</v>
      </c>
      <c r="V102" s="34" t="s">
        <v>149</v>
      </c>
      <c r="W102" s="34" t="s">
        <v>326</v>
      </c>
      <c r="X102" s="34" t="s">
        <v>326</v>
      </c>
      <c r="Y102" s="34" t="s">
        <v>326</v>
      </c>
      <c r="Z102" s="34" t="s">
        <v>149</v>
      </c>
      <c r="AA102" s="34" t="s">
        <v>149</v>
      </c>
      <c r="AB102" s="95">
        <v>0</v>
      </c>
      <c r="AC102" s="34" t="s">
        <v>149</v>
      </c>
      <c r="AD102" s="34" t="s">
        <v>149</v>
      </c>
      <c r="AE102" s="95">
        <v>0</v>
      </c>
      <c r="AF102" s="96">
        <v>9.5</v>
      </c>
      <c r="AG102" s="97">
        <v>0</v>
      </c>
      <c r="AH102" s="96">
        <v>0</v>
      </c>
      <c r="AI102" s="97" t="s">
        <v>326</v>
      </c>
      <c r="AJ102" s="96">
        <v>19.999999999999968</v>
      </c>
      <c r="AK102" s="96">
        <v>25.588235294117602</v>
      </c>
      <c r="AL102" s="96" t="s">
        <v>94</v>
      </c>
      <c r="AM102" s="95">
        <v>2.5588235294117645</v>
      </c>
      <c r="AN102" s="95">
        <v>0</v>
      </c>
      <c r="AO102" s="98" t="s">
        <v>326</v>
      </c>
      <c r="AP102" s="98">
        <v>0</v>
      </c>
      <c r="AQ102" s="98" t="s">
        <v>326</v>
      </c>
      <c r="AR102" s="98">
        <v>1.1333333333333315</v>
      </c>
      <c r="AS102" s="98">
        <v>1.4499999999999975</v>
      </c>
      <c r="AT102" s="99" t="s">
        <v>98</v>
      </c>
      <c r="AU102" s="98">
        <v>0</v>
      </c>
      <c r="AV102" s="98">
        <v>0</v>
      </c>
      <c r="AW102" s="98">
        <v>0</v>
      </c>
      <c r="AX102" s="98">
        <v>0</v>
      </c>
      <c r="AY102" s="98">
        <v>6.8055555555555456</v>
      </c>
      <c r="AZ102" s="98">
        <v>8.7071078431372406</v>
      </c>
      <c r="BA102" s="100">
        <v>0</v>
      </c>
      <c r="BB102" s="100">
        <v>0</v>
      </c>
      <c r="BC102" s="101">
        <v>0</v>
      </c>
      <c r="BD102" s="101">
        <v>0</v>
      </c>
      <c r="BE102" s="96">
        <v>39.999999999999936</v>
      </c>
      <c r="BF102" s="96">
        <v>51.176470588235205</v>
      </c>
      <c r="BG102" s="95">
        <v>0</v>
      </c>
      <c r="BH102" s="95">
        <v>1.2794117647058822</v>
      </c>
      <c r="BI102" s="96" t="s">
        <v>326</v>
      </c>
      <c r="CA102" s="34"/>
      <c r="CB102" s="34"/>
      <c r="CC102" s="34"/>
      <c r="CD102" s="34"/>
      <c r="CE102" s="17" t="s">
        <v>155</v>
      </c>
      <c r="CF102" s="17" t="s">
        <v>160</v>
      </c>
      <c r="CG102" s="17">
        <f t="shared" si="9"/>
        <v>0</v>
      </c>
      <c r="CH102" s="34"/>
      <c r="CI102" s="34"/>
      <c r="CJ102" s="34"/>
      <c r="CK102" s="34"/>
      <c r="CL102" s="34"/>
      <c r="CM102" s="34"/>
      <c r="CN102" s="34"/>
      <c r="CO102" s="34"/>
      <c r="CP102" s="34"/>
      <c r="CQ102" s="34"/>
    </row>
    <row r="103" spans="2:95" x14ac:dyDescent="0.25">
      <c r="B103" s="34">
        <v>103</v>
      </c>
      <c r="C103" s="34">
        <v>2024</v>
      </c>
      <c r="D103" s="34" t="s">
        <v>110</v>
      </c>
      <c r="E103" s="34">
        <v>48</v>
      </c>
      <c r="F103" s="34" t="s">
        <v>79</v>
      </c>
      <c r="G103" s="34" t="s">
        <v>152</v>
      </c>
      <c r="H103" s="34" t="s">
        <v>151</v>
      </c>
      <c r="I103" s="34" t="s">
        <v>83</v>
      </c>
      <c r="J103" s="34" t="s">
        <v>91</v>
      </c>
      <c r="K103" s="34" t="s">
        <v>325</v>
      </c>
      <c r="L103" s="34" t="s">
        <v>172</v>
      </c>
      <c r="M103" s="34" t="s">
        <v>473</v>
      </c>
      <c r="N103" s="116">
        <v>0.24305555555555555</v>
      </c>
      <c r="O103" s="116">
        <v>0.29166666666666669</v>
      </c>
      <c r="P103" s="116" t="s">
        <v>59</v>
      </c>
      <c r="Q103" s="116">
        <v>0.6875</v>
      </c>
      <c r="R103" s="116" t="s">
        <v>68</v>
      </c>
      <c r="S103" s="116">
        <v>0.75694444444444442</v>
      </c>
      <c r="T103" s="34" t="s">
        <v>27</v>
      </c>
      <c r="U103" s="34" t="s">
        <v>326</v>
      </c>
      <c r="V103" s="34" t="s">
        <v>42</v>
      </c>
      <c r="W103" s="34" t="s">
        <v>36</v>
      </c>
      <c r="X103" s="34" t="s">
        <v>42</v>
      </c>
      <c r="Y103" s="34" t="s">
        <v>326</v>
      </c>
      <c r="Z103" s="34" t="s">
        <v>27</v>
      </c>
      <c r="AA103" s="34" t="s">
        <v>42</v>
      </c>
      <c r="AB103" s="95">
        <v>0</v>
      </c>
      <c r="AC103" s="34" t="s">
        <v>27</v>
      </c>
      <c r="AD103" s="34" t="s">
        <v>42</v>
      </c>
      <c r="AE103" s="95">
        <v>0</v>
      </c>
      <c r="AF103" s="96">
        <v>9.5</v>
      </c>
      <c r="AG103" s="97">
        <v>10</v>
      </c>
      <c r="AH103" s="96">
        <v>12.794117647058822</v>
      </c>
      <c r="AI103" s="97" t="s">
        <v>148</v>
      </c>
      <c r="AJ103" s="96">
        <v>85</v>
      </c>
      <c r="AK103" s="96">
        <v>108.74999999999999</v>
      </c>
      <c r="AL103" s="96" t="s">
        <v>96</v>
      </c>
      <c r="AM103" s="95">
        <v>2.5588235294117645</v>
      </c>
      <c r="AN103" s="95">
        <v>2.5588235294117645</v>
      </c>
      <c r="AO103" s="98">
        <v>3</v>
      </c>
      <c r="AP103" s="98">
        <v>3.8382352941176467</v>
      </c>
      <c r="AQ103" s="98" t="s">
        <v>99</v>
      </c>
      <c r="AR103" s="98">
        <v>12.212049999999991</v>
      </c>
      <c r="AS103" s="98">
        <v>15.624240441176457</v>
      </c>
      <c r="AT103" s="99" t="s">
        <v>101</v>
      </c>
      <c r="AU103" s="98">
        <v>174.7820712369564</v>
      </c>
      <c r="AV103" s="98">
        <v>223.6182382002236</v>
      </c>
      <c r="AW103" s="98">
        <v>21.86722644927535</v>
      </c>
      <c r="AX103" s="98">
        <v>27.97718678069052</v>
      </c>
      <c r="AY103" s="98">
        <v>28.923611111111114</v>
      </c>
      <c r="AZ103" s="98">
        <v>37.005208333333336</v>
      </c>
      <c r="BA103" s="100">
        <v>1617000</v>
      </c>
      <c r="BB103" s="100">
        <v>2068808.8235294116</v>
      </c>
      <c r="BC103" s="101">
        <v>2.073076923076923E-2</v>
      </c>
      <c r="BD103" s="101">
        <v>2.6523190045248866E-2</v>
      </c>
      <c r="BE103" s="96">
        <v>0</v>
      </c>
      <c r="BF103" s="96">
        <v>0</v>
      </c>
      <c r="BG103" s="95">
        <v>1.2794117647058822</v>
      </c>
      <c r="BH103" s="95">
        <v>1.2794117647058822</v>
      </c>
      <c r="BI103" s="96" t="s">
        <v>326</v>
      </c>
      <c r="CA103" s="34"/>
      <c r="CB103" s="34"/>
      <c r="CC103" s="34"/>
      <c r="CD103" s="34"/>
      <c r="CE103" s="17" t="s">
        <v>155</v>
      </c>
      <c r="CF103" s="17" t="s">
        <v>165</v>
      </c>
      <c r="CG103" s="17">
        <f t="shared" si="9"/>
        <v>0</v>
      </c>
      <c r="CH103" s="34"/>
      <c r="CI103" s="34"/>
      <c r="CJ103" s="34"/>
      <c r="CK103" s="34"/>
      <c r="CL103" s="34"/>
      <c r="CM103" s="34"/>
      <c r="CN103" s="34"/>
      <c r="CO103" s="34"/>
      <c r="CP103" s="34"/>
      <c r="CQ103" s="34"/>
    </row>
    <row r="104" spans="2:95" x14ac:dyDescent="0.25">
      <c r="B104" s="34">
        <v>104</v>
      </c>
      <c r="C104" s="34">
        <v>2024</v>
      </c>
      <c r="D104" s="34" t="s">
        <v>109</v>
      </c>
      <c r="E104" s="34">
        <v>43</v>
      </c>
      <c r="F104" s="34" t="s">
        <v>79</v>
      </c>
      <c r="G104" s="34" t="s">
        <v>152</v>
      </c>
      <c r="H104" s="34" t="s">
        <v>151</v>
      </c>
      <c r="I104" s="34" t="s">
        <v>85</v>
      </c>
      <c r="J104" s="34" t="s">
        <v>91</v>
      </c>
      <c r="K104" s="34" t="s">
        <v>325</v>
      </c>
      <c r="L104" s="34" t="s">
        <v>179</v>
      </c>
      <c r="M104" s="34" t="s">
        <v>473</v>
      </c>
      <c r="N104" s="116">
        <v>0.29166666666666669</v>
      </c>
      <c r="O104" s="116">
        <v>0.33333333333333331</v>
      </c>
      <c r="P104" s="116" t="s">
        <v>60</v>
      </c>
      <c r="Q104" s="116">
        <v>0.72916666666666663</v>
      </c>
      <c r="R104" s="116" t="s">
        <v>69</v>
      </c>
      <c r="S104" s="116">
        <v>0.75</v>
      </c>
      <c r="T104" s="34" t="s">
        <v>26</v>
      </c>
      <c r="U104" s="34" t="s">
        <v>48</v>
      </c>
      <c r="V104" s="34" t="s">
        <v>43</v>
      </c>
      <c r="W104" s="34" t="s">
        <v>326</v>
      </c>
      <c r="X104" s="34" t="s">
        <v>326</v>
      </c>
      <c r="Y104" s="34" t="s">
        <v>326</v>
      </c>
      <c r="Z104" s="34" t="s">
        <v>26</v>
      </c>
      <c r="AA104" s="34" t="s">
        <v>43</v>
      </c>
      <c r="AB104" s="95">
        <v>0</v>
      </c>
      <c r="AC104" s="34" t="s">
        <v>26</v>
      </c>
      <c r="AD104" s="34" t="s">
        <v>43</v>
      </c>
      <c r="AE104" s="95">
        <v>0</v>
      </c>
      <c r="AF104" s="96">
        <v>9.5</v>
      </c>
      <c r="AG104" s="97">
        <v>0</v>
      </c>
      <c r="AH104" s="96">
        <v>0</v>
      </c>
      <c r="AI104" s="97" t="s">
        <v>326</v>
      </c>
      <c r="AJ104" s="96">
        <v>45</v>
      </c>
      <c r="AK104" s="96">
        <v>57.573529411764703</v>
      </c>
      <c r="AL104" s="96" t="s">
        <v>95</v>
      </c>
      <c r="AM104" s="95">
        <v>2.5588235294117645</v>
      </c>
      <c r="AN104" s="95">
        <v>0</v>
      </c>
      <c r="AO104" s="98" t="s">
        <v>326</v>
      </c>
      <c r="AP104" s="98">
        <v>0</v>
      </c>
      <c r="AQ104" s="98" t="s">
        <v>326</v>
      </c>
      <c r="AR104" s="98">
        <v>7.890428</v>
      </c>
      <c r="AS104" s="98">
        <v>10.095106411764705</v>
      </c>
      <c r="AT104" s="99" t="s">
        <v>100</v>
      </c>
      <c r="AU104" s="98">
        <v>1402.5682894253332</v>
      </c>
      <c r="AV104" s="98">
        <v>1794.4623702941763</v>
      </c>
      <c r="AW104" s="98">
        <v>184.10998666666669</v>
      </c>
      <c r="AX104" s="98">
        <v>235.55248294117646</v>
      </c>
      <c r="AY104" s="98">
        <v>15.3125</v>
      </c>
      <c r="AZ104" s="98">
        <v>19.590992647058822</v>
      </c>
      <c r="BA104" s="100">
        <v>6732465.7534246584</v>
      </c>
      <c r="BB104" s="100">
        <v>8613595.8904109597</v>
      </c>
      <c r="BC104" s="101">
        <v>8.6313663505444338E-2</v>
      </c>
      <c r="BD104" s="101">
        <v>0.11043071654373025</v>
      </c>
      <c r="BE104" s="96">
        <v>0</v>
      </c>
      <c r="BF104" s="96">
        <v>0</v>
      </c>
      <c r="BG104" s="95">
        <v>1.2794117647058822</v>
      </c>
      <c r="BH104" s="95">
        <v>1.2794117647058822</v>
      </c>
      <c r="BI104" s="96" t="s">
        <v>326</v>
      </c>
      <c r="CA104" s="34"/>
      <c r="CB104" s="34"/>
      <c r="CC104" s="34"/>
      <c r="CD104" s="34"/>
      <c r="CE104" s="17" t="s">
        <v>155</v>
      </c>
      <c r="CF104" s="17" t="s">
        <v>164</v>
      </c>
      <c r="CG104" s="17">
        <f t="shared" si="9"/>
        <v>0</v>
      </c>
      <c r="CH104" s="34"/>
      <c r="CI104" s="34"/>
      <c r="CJ104" s="34"/>
      <c r="CK104" s="34"/>
      <c r="CL104" s="34"/>
      <c r="CM104" s="34"/>
      <c r="CN104" s="34"/>
      <c r="CO104" s="34"/>
      <c r="CP104" s="34"/>
      <c r="CQ104" s="34"/>
    </row>
    <row r="105" spans="2:95" x14ac:dyDescent="0.25">
      <c r="B105" s="34">
        <v>105</v>
      </c>
      <c r="C105" s="34">
        <v>2024</v>
      </c>
      <c r="D105" s="34" t="s">
        <v>110</v>
      </c>
      <c r="E105" s="34">
        <v>56</v>
      </c>
      <c r="F105" s="34" t="s">
        <v>80</v>
      </c>
      <c r="G105" s="34" t="s">
        <v>152</v>
      </c>
      <c r="H105" s="34" t="s">
        <v>151</v>
      </c>
      <c r="I105" s="34" t="s">
        <v>84</v>
      </c>
      <c r="J105" s="34" t="s">
        <v>89</v>
      </c>
      <c r="K105" s="34" t="s">
        <v>325</v>
      </c>
      <c r="L105" s="34" t="s">
        <v>176</v>
      </c>
      <c r="M105" s="34" t="s">
        <v>473</v>
      </c>
      <c r="N105" s="116">
        <v>0.22222222222222221</v>
      </c>
      <c r="O105" s="116">
        <v>0.28472222222222221</v>
      </c>
      <c r="P105" s="116" t="s">
        <v>58</v>
      </c>
      <c r="Q105" s="116">
        <v>0.6875</v>
      </c>
      <c r="R105" s="116" t="s">
        <v>68</v>
      </c>
      <c r="S105" s="116">
        <v>0.77083333333333337</v>
      </c>
      <c r="T105" s="34" t="s">
        <v>27</v>
      </c>
      <c r="U105" s="34" t="s">
        <v>326</v>
      </c>
      <c r="V105" s="34" t="s">
        <v>42</v>
      </c>
      <c r="W105" s="34" t="s">
        <v>24</v>
      </c>
      <c r="X105" s="34" t="s">
        <v>42</v>
      </c>
      <c r="Y105" s="34" t="s">
        <v>326</v>
      </c>
      <c r="Z105" s="34" t="s">
        <v>24</v>
      </c>
      <c r="AA105" s="34" t="s">
        <v>42</v>
      </c>
      <c r="AB105" s="95">
        <v>1.2794117647058822</v>
      </c>
      <c r="AC105" s="34" t="s">
        <v>24</v>
      </c>
      <c r="AD105" s="34" t="s">
        <v>42</v>
      </c>
      <c r="AE105" s="95">
        <v>1.2794117647058822</v>
      </c>
      <c r="AF105" s="96">
        <v>9.6666666666666679</v>
      </c>
      <c r="AG105" s="97">
        <v>15</v>
      </c>
      <c r="AH105" s="96">
        <v>19.191176470588232</v>
      </c>
      <c r="AI105" s="97" t="s">
        <v>103</v>
      </c>
      <c r="AJ105" s="96">
        <v>105.00000000000003</v>
      </c>
      <c r="AK105" s="96">
        <v>134.33823529411768</v>
      </c>
      <c r="AL105" s="96" t="s">
        <v>96</v>
      </c>
      <c r="AM105" s="95">
        <v>2.5588235294117645</v>
      </c>
      <c r="AN105" s="95">
        <v>2.5588235294117645</v>
      </c>
      <c r="AO105" s="98">
        <v>6.8350000000000009</v>
      </c>
      <c r="AP105" s="98">
        <v>8.7447794117647071</v>
      </c>
      <c r="AQ105" s="98" t="s">
        <v>108</v>
      </c>
      <c r="AR105" s="98">
        <v>9.5687060000000059</v>
      </c>
      <c r="AS105" s="98">
        <v>12.24231502941177</v>
      </c>
      <c r="AT105" s="99" t="s">
        <v>100</v>
      </c>
      <c r="AU105" s="98">
        <v>106.52910202004333</v>
      </c>
      <c r="AV105" s="98">
        <v>136.2945864079966</v>
      </c>
      <c r="AW105" s="98">
        <v>13.120640213326848</v>
      </c>
      <c r="AX105" s="98">
        <v>16.786701449403466</v>
      </c>
      <c r="AY105" s="98">
        <v>35.729166666666679</v>
      </c>
      <c r="AZ105" s="98">
        <v>45.712316176470601</v>
      </c>
      <c r="BA105" s="100">
        <v>2131500</v>
      </c>
      <c r="BB105" s="100">
        <v>2727066.176470588</v>
      </c>
      <c r="BC105" s="101">
        <v>8.8812500000000003E-2</v>
      </c>
      <c r="BD105" s="101">
        <v>0.11362775735294117</v>
      </c>
      <c r="BE105" s="96">
        <v>0</v>
      </c>
      <c r="BF105" s="96">
        <v>0</v>
      </c>
      <c r="BG105" s="95">
        <v>1.2794117647058822</v>
      </c>
      <c r="BH105" s="95">
        <v>1.2794117647058822</v>
      </c>
      <c r="BI105" s="96" t="s">
        <v>326</v>
      </c>
      <c r="CA105" s="34"/>
      <c r="CB105" s="34"/>
      <c r="CC105" s="34"/>
      <c r="CD105" s="34"/>
      <c r="CE105" s="17" t="s">
        <v>155</v>
      </c>
      <c r="CF105" s="17" t="s">
        <v>166</v>
      </c>
      <c r="CG105" s="17">
        <f t="shared" si="9"/>
        <v>0</v>
      </c>
      <c r="CH105" s="34"/>
      <c r="CI105" s="34"/>
      <c r="CJ105" s="34"/>
      <c r="CK105" s="34"/>
      <c r="CL105" s="34"/>
      <c r="CM105" s="34"/>
      <c r="CN105" s="34"/>
      <c r="CO105" s="34"/>
      <c r="CP105" s="34"/>
      <c r="CQ105" s="34"/>
    </row>
    <row r="106" spans="2:95" x14ac:dyDescent="0.25">
      <c r="B106" s="34">
        <v>106</v>
      </c>
      <c r="C106" s="34">
        <v>2024</v>
      </c>
      <c r="D106" s="34" t="s">
        <v>109</v>
      </c>
      <c r="E106" s="34">
        <v>42</v>
      </c>
      <c r="F106" s="34" t="s">
        <v>79</v>
      </c>
      <c r="G106" s="34" t="s">
        <v>152</v>
      </c>
      <c r="H106" s="34" t="s">
        <v>151</v>
      </c>
      <c r="I106" s="34" t="s">
        <v>84</v>
      </c>
      <c r="J106" s="34" t="s">
        <v>90</v>
      </c>
      <c r="K106" s="34" t="s">
        <v>325</v>
      </c>
      <c r="L106" s="34" t="s">
        <v>168</v>
      </c>
      <c r="M106" s="34" t="s">
        <v>473</v>
      </c>
      <c r="N106" s="116">
        <v>0.2638888888888889</v>
      </c>
      <c r="O106" s="116">
        <v>0.29166666666666669</v>
      </c>
      <c r="P106" s="116" t="s">
        <v>59</v>
      </c>
      <c r="Q106" s="116">
        <v>0.70833333333333337</v>
      </c>
      <c r="R106" s="116" t="s">
        <v>69</v>
      </c>
      <c r="S106" s="116">
        <v>0.73611111111111116</v>
      </c>
      <c r="T106" s="34" t="s">
        <v>149</v>
      </c>
      <c r="U106" s="34" t="s">
        <v>326</v>
      </c>
      <c r="V106" s="34" t="s">
        <v>149</v>
      </c>
      <c r="W106" s="34" t="s">
        <v>326</v>
      </c>
      <c r="X106" s="34" t="s">
        <v>326</v>
      </c>
      <c r="Y106" s="34" t="s">
        <v>326</v>
      </c>
      <c r="Z106" s="34" t="s">
        <v>149</v>
      </c>
      <c r="AA106" s="34" t="s">
        <v>149</v>
      </c>
      <c r="AB106" s="95">
        <v>0</v>
      </c>
      <c r="AC106" s="34" t="s">
        <v>149</v>
      </c>
      <c r="AD106" s="34" t="s">
        <v>149</v>
      </c>
      <c r="AE106" s="95">
        <v>0</v>
      </c>
      <c r="AF106" s="96">
        <v>10</v>
      </c>
      <c r="AG106" s="97">
        <v>0</v>
      </c>
      <c r="AH106" s="96">
        <v>0</v>
      </c>
      <c r="AI106" s="97" t="s">
        <v>326</v>
      </c>
      <c r="AJ106" s="96">
        <v>40.000000000000014</v>
      </c>
      <c r="AK106" s="96">
        <v>51.176470588235311</v>
      </c>
      <c r="AL106" s="96" t="s">
        <v>95</v>
      </c>
      <c r="AM106" s="95">
        <v>2.5588235294117645</v>
      </c>
      <c r="AN106" s="95">
        <v>0</v>
      </c>
      <c r="AO106" s="98" t="s">
        <v>326</v>
      </c>
      <c r="AP106" s="98">
        <v>0</v>
      </c>
      <c r="AQ106" s="98" t="s">
        <v>326</v>
      </c>
      <c r="AR106" s="98">
        <v>2.2666666666666675</v>
      </c>
      <c r="AS106" s="98">
        <v>2.9000000000000008</v>
      </c>
      <c r="AT106" s="99" t="s">
        <v>98</v>
      </c>
      <c r="AU106" s="98">
        <v>0</v>
      </c>
      <c r="AV106" s="98">
        <v>0</v>
      </c>
      <c r="AW106" s="98">
        <v>0</v>
      </c>
      <c r="AX106" s="98">
        <v>0</v>
      </c>
      <c r="AY106" s="98">
        <v>13.611111111111114</v>
      </c>
      <c r="AZ106" s="98">
        <v>17.414215686274513</v>
      </c>
      <c r="BA106" s="100">
        <v>0</v>
      </c>
      <c r="BB106" s="100">
        <v>0</v>
      </c>
      <c r="BC106" s="101">
        <v>0</v>
      </c>
      <c r="BD106" s="101">
        <v>0</v>
      </c>
      <c r="BE106" s="96">
        <v>80.000000000000028</v>
      </c>
      <c r="BF106" s="96">
        <v>102.35294117647062</v>
      </c>
      <c r="BG106" s="95">
        <v>0</v>
      </c>
      <c r="BH106" s="95">
        <v>1.2794117647058822</v>
      </c>
      <c r="BI106" s="96" t="s">
        <v>326</v>
      </c>
      <c r="CA106" s="34"/>
      <c r="CB106" s="34"/>
      <c r="CC106" s="34"/>
      <c r="CD106" s="34"/>
      <c r="CE106" s="17" t="s">
        <v>155</v>
      </c>
      <c r="CF106" s="17" t="s">
        <v>163</v>
      </c>
      <c r="CG106" s="17">
        <f t="shared" si="9"/>
        <v>0</v>
      </c>
      <c r="CH106" s="34"/>
      <c r="CI106" s="34"/>
      <c r="CJ106" s="34"/>
      <c r="CK106" s="34"/>
      <c r="CL106" s="34"/>
      <c r="CM106" s="34"/>
      <c r="CN106" s="34"/>
      <c r="CO106" s="34"/>
      <c r="CP106" s="34"/>
      <c r="CQ106" s="34"/>
    </row>
    <row r="107" spans="2:95" x14ac:dyDescent="0.25">
      <c r="B107" s="34">
        <v>107</v>
      </c>
      <c r="C107" s="34">
        <v>2024</v>
      </c>
      <c r="D107" s="34" t="s">
        <v>109</v>
      </c>
      <c r="E107" s="34">
        <v>60</v>
      </c>
      <c r="F107" s="34" t="s">
        <v>81</v>
      </c>
      <c r="G107" s="34" t="s">
        <v>152</v>
      </c>
      <c r="H107" s="34" t="s">
        <v>151</v>
      </c>
      <c r="I107" s="34" t="s">
        <v>84</v>
      </c>
      <c r="J107" s="34" t="s">
        <v>89</v>
      </c>
      <c r="K107" s="34" t="s">
        <v>325</v>
      </c>
      <c r="L107" s="34" t="s">
        <v>168</v>
      </c>
      <c r="M107" s="34" t="s">
        <v>473</v>
      </c>
      <c r="N107" s="116">
        <v>0.25</v>
      </c>
      <c r="O107" s="116">
        <v>0.28472222222222221</v>
      </c>
      <c r="P107" s="116" t="s">
        <v>58</v>
      </c>
      <c r="Q107" s="116">
        <v>0.6875</v>
      </c>
      <c r="R107" s="116" t="s">
        <v>68</v>
      </c>
      <c r="S107" s="116">
        <v>0.73958333333333337</v>
      </c>
      <c r="T107" s="34" t="s">
        <v>27</v>
      </c>
      <c r="U107" s="34" t="s">
        <v>326</v>
      </c>
      <c r="V107" s="34" t="s">
        <v>42</v>
      </c>
      <c r="W107" s="34" t="s">
        <v>326</v>
      </c>
      <c r="X107" s="34" t="s">
        <v>326</v>
      </c>
      <c r="Y107" s="34" t="s">
        <v>326</v>
      </c>
      <c r="Z107" s="34" t="s">
        <v>27</v>
      </c>
      <c r="AA107" s="34" t="s">
        <v>42</v>
      </c>
      <c r="AB107" s="95">
        <v>0</v>
      </c>
      <c r="AC107" s="34" t="s">
        <v>27</v>
      </c>
      <c r="AD107" s="34" t="s">
        <v>42</v>
      </c>
      <c r="AE107" s="95">
        <v>0</v>
      </c>
      <c r="AF107" s="96">
        <v>9.6666666666666679</v>
      </c>
      <c r="AG107" s="97">
        <v>0</v>
      </c>
      <c r="AH107" s="96">
        <v>0</v>
      </c>
      <c r="AI107" s="97" t="s">
        <v>326</v>
      </c>
      <c r="AJ107" s="96">
        <v>62.500000000000021</v>
      </c>
      <c r="AK107" s="96">
        <v>79.963235294117666</v>
      </c>
      <c r="AL107" s="96" t="s">
        <v>96</v>
      </c>
      <c r="AM107" s="95">
        <v>2.5588235294117645</v>
      </c>
      <c r="AN107" s="95">
        <v>0</v>
      </c>
      <c r="AO107" s="98" t="s">
        <v>326</v>
      </c>
      <c r="AP107" s="98">
        <v>0</v>
      </c>
      <c r="AQ107" s="98" t="s">
        <v>326</v>
      </c>
      <c r="AR107" s="98">
        <v>14.116666666666667</v>
      </c>
      <c r="AS107" s="98">
        <v>18.061029411764704</v>
      </c>
      <c r="AT107" s="99" t="s">
        <v>101</v>
      </c>
      <c r="AU107" s="98">
        <v>339.14166425120771</v>
      </c>
      <c r="AV107" s="98">
        <v>433.90183514492747</v>
      </c>
      <c r="AW107" s="98">
        <v>41.770330112721417</v>
      </c>
      <c r="AX107" s="98">
        <v>53.441451761864165</v>
      </c>
      <c r="AY107" s="98">
        <v>21.267361111111118</v>
      </c>
      <c r="AZ107" s="98">
        <v>27.209712009803926</v>
      </c>
      <c r="BA107" s="100">
        <v>1445500</v>
      </c>
      <c r="BB107" s="100">
        <v>1849389.7058823528</v>
      </c>
      <c r="BC107" s="101">
        <v>6.0229166666666667E-2</v>
      </c>
      <c r="BD107" s="101">
        <v>7.7057904411764702E-2</v>
      </c>
      <c r="BE107" s="96">
        <v>0</v>
      </c>
      <c r="BF107" s="96">
        <v>0</v>
      </c>
      <c r="BG107" s="95">
        <v>1.2794117647058822</v>
      </c>
      <c r="BH107" s="95">
        <v>1.2794117647058822</v>
      </c>
      <c r="BI107" s="96" t="s">
        <v>326</v>
      </c>
      <c r="CA107" s="34"/>
      <c r="CB107" s="34"/>
      <c r="CC107" s="34"/>
      <c r="CD107" s="34"/>
      <c r="CE107" s="17" t="s">
        <v>159</v>
      </c>
      <c r="CF107" s="17" t="s">
        <v>151</v>
      </c>
      <c r="CG107" s="17">
        <f t="shared" si="9"/>
        <v>0</v>
      </c>
      <c r="CH107" s="34"/>
      <c r="CI107" s="34"/>
      <c r="CJ107" s="34"/>
      <c r="CK107" s="34"/>
      <c r="CL107" s="34"/>
      <c r="CM107" s="34"/>
      <c r="CN107" s="34"/>
      <c r="CO107" s="34"/>
      <c r="CP107" s="34"/>
      <c r="CQ107" s="34"/>
    </row>
    <row r="108" spans="2:95" x14ac:dyDescent="0.25">
      <c r="B108" s="34">
        <v>108</v>
      </c>
      <c r="C108" s="34">
        <v>2024</v>
      </c>
      <c r="D108" s="34" t="s">
        <v>109</v>
      </c>
      <c r="E108" s="34">
        <v>40</v>
      </c>
      <c r="F108" s="34" t="s">
        <v>79</v>
      </c>
      <c r="G108" s="34" t="s">
        <v>152</v>
      </c>
      <c r="H108" s="34" t="s">
        <v>151</v>
      </c>
      <c r="I108" s="34" t="s">
        <v>84</v>
      </c>
      <c r="J108" s="34" t="s">
        <v>90</v>
      </c>
      <c r="K108" s="34" t="s">
        <v>325</v>
      </c>
      <c r="L108" s="34" t="s">
        <v>172</v>
      </c>
      <c r="M108" s="34" t="s">
        <v>473</v>
      </c>
      <c r="N108" s="116">
        <v>0.27083333333333331</v>
      </c>
      <c r="O108" s="116">
        <v>0.3125</v>
      </c>
      <c r="P108" s="116" t="s">
        <v>59</v>
      </c>
      <c r="Q108" s="116">
        <v>0.70833333333333337</v>
      </c>
      <c r="R108" s="116" t="s">
        <v>69</v>
      </c>
      <c r="S108" s="116">
        <v>0.76041666666666663</v>
      </c>
      <c r="T108" s="34" t="s">
        <v>27</v>
      </c>
      <c r="U108" s="34" t="s">
        <v>326</v>
      </c>
      <c r="V108" s="34" t="s">
        <v>42</v>
      </c>
      <c r="W108" s="34" t="s">
        <v>149</v>
      </c>
      <c r="X108" s="34" t="s">
        <v>149</v>
      </c>
      <c r="Y108" s="34" t="s">
        <v>326</v>
      </c>
      <c r="Z108" s="34" t="s">
        <v>40</v>
      </c>
      <c r="AA108" s="34" t="s">
        <v>42</v>
      </c>
      <c r="AB108" s="95">
        <v>1.2794117647058822</v>
      </c>
      <c r="AC108" s="34" t="s">
        <v>37</v>
      </c>
      <c r="AD108" s="34" t="s">
        <v>45</v>
      </c>
      <c r="AE108" s="95">
        <v>1.2794117647058822</v>
      </c>
      <c r="AF108" s="96">
        <v>9.5</v>
      </c>
      <c r="AG108" s="97">
        <v>15</v>
      </c>
      <c r="AH108" s="96">
        <v>19.191176470588232</v>
      </c>
      <c r="AI108" s="97" t="s">
        <v>103</v>
      </c>
      <c r="AJ108" s="96">
        <v>67.499999999999957</v>
      </c>
      <c r="AK108" s="96">
        <v>86.360294117647001</v>
      </c>
      <c r="AL108" s="96" t="s">
        <v>96</v>
      </c>
      <c r="AM108" s="95">
        <v>2.5588235294117645</v>
      </c>
      <c r="AN108" s="95">
        <v>2.5588235294117645</v>
      </c>
      <c r="AO108" s="98">
        <v>0.85</v>
      </c>
      <c r="AP108" s="98">
        <v>1.0874999999999999</v>
      </c>
      <c r="AQ108" s="98" t="s">
        <v>106</v>
      </c>
      <c r="AR108" s="98">
        <v>12.212049999999991</v>
      </c>
      <c r="AS108" s="98">
        <v>15.624240441176457</v>
      </c>
      <c r="AT108" s="99" t="s">
        <v>101</v>
      </c>
      <c r="AU108" s="98">
        <v>109.18567781739122</v>
      </c>
      <c r="AV108" s="98">
        <v>139.6934407369564</v>
      </c>
      <c r="AW108" s="98">
        <v>13.447836956521728</v>
      </c>
      <c r="AX108" s="98">
        <v>17.205320812020446</v>
      </c>
      <c r="AY108" s="98">
        <v>22.968749999999986</v>
      </c>
      <c r="AZ108" s="98">
        <v>29.386488970588214</v>
      </c>
      <c r="BA108" s="100">
        <v>578200</v>
      </c>
      <c r="BB108" s="100">
        <v>739755.88235294109</v>
      </c>
      <c r="BC108" s="101">
        <v>1.2045833333333334E-2</v>
      </c>
      <c r="BD108" s="101">
        <v>1.541158088235294E-2</v>
      </c>
      <c r="BE108" s="96">
        <v>30</v>
      </c>
      <c r="BF108" s="96">
        <v>38.382352941176464</v>
      </c>
      <c r="BG108" s="95">
        <v>0</v>
      </c>
      <c r="BH108" s="95">
        <v>1.2794117647058822</v>
      </c>
      <c r="BI108" s="96" t="s">
        <v>326</v>
      </c>
      <c r="CA108" s="34"/>
      <c r="CB108" s="34"/>
      <c r="CC108" s="34"/>
      <c r="CD108" s="34"/>
      <c r="CE108" s="17" t="s">
        <v>159</v>
      </c>
      <c r="CF108" s="17" t="s">
        <v>162</v>
      </c>
      <c r="CG108" s="17">
        <f t="shared" si="9"/>
        <v>0</v>
      </c>
      <c r="CH108" s="34"/>
      <c r="CI108" s="34"/>
      <c r="CJ108" s="34"/>
      <c r="CK108" s="34"/>
      <c r="CL108" s="34"/>
      <c r="CM108" s="34"/>
      <c r="CN108" s="34"/>
      <c r="CO108" s="34"/>
      <c r="CP108" s="34"/>
      <c r="CQ108" s="34"/>
    </row>
    <row r="109" spans="2:95" x14ac:dyDescent="0.25">
      <c r="B109" s="34">
        <v>109</v>
      </c>
      <c r="C109" s="34">
        <v>2024</v>
      </c>
      <c r="D109" s="34" t="s">
        <v>109</v>
      </c>
      <c r="E109" s="34">
        <v>42</v>
      </c>
      <c r="F109" s="34" t="s">
        <v>79</v>
      </c>
      <c r="G109" s="34" t="s">
        <v>152</v>
      </c>
      <c r="H109" s="34" t="s">
        <v>151</v>
      </c>
      <c r="I109" s="34" t="s">
        <v>84</v>
      </c>
      <c r="J109" s="34" t="s">
        <v>90</v>
      </c>
      <c r="K109" s="34" t="s">
        <v>325</v>
      </c>
      <c r="L109" s="34" t="s">
        <v>167</v>
      </c>
      <c r="M109" s="34" t="s">
        <v>473</v>
      </c>
      <c r="N109" s="116">
        <v>0.25</v>
      </c>
      <c r="O109" s="116">
        <v>0.29166666666666669</v>
      </c>
      <c r="P109" s="116" t="s">
        <v>59</v>
      </c>
      <c r="Q109" s="116">
        <v>0.70833333333333337</v>
      </c>
      <c r="R109" s="116" t="s">
        <v>69</v>
      </c>
      <c r="S109" s="116">
        <v>0.75</v>
      </c>
      <c r="T109" s="34" t="s">
        <v>28</v>
      </c>
      <c r="U109" s="34" t="s">
        <v>48</v>
      </c>
      <c r="V109" s="34" t="s">
        <v>43</v>
      </c>
      <c r="W109" s="34" t="s">
        <v>326</v>
      </c>
      <c r="X109" s="34" t="s">
        <v>326</v>
      </c>
      <c r="Y109" s="34" t="s">
        <v>326</v>
      </c>
      <c r="Z109" s="34" t="s">
        <v>28</v>
      </c>
      <c r="AA109" s="34" t="s">
        <v>43</v>
      </c>
      <c r="AB109" s="95">
        <v>0</v>
      </c>
      <c r="AC109" s="34" t="s">
        <v>28</v>
      </c>
      <c r="AD109" s="34" t="s">
        <v>43</v>
      </c>
      <c r="AE109" s="95">
        <v>0</v>
      </c>
      <c r="AF109" s="96">
        <v>10</v>
      </c>
      <c r="AG109" s="97">
        <v>0</v>
      </c>
      <c r="AH109" s="96">
        <v>0</v>
      </c>
      <c r="AI109" s="97" t="s">
        <v>326</v>
      </c>
      <c r="AJ109" s="96">
        <v>59.999999999999986</v>
      </c>
      <c r="AK109" s="96">
        <v>76.764705882352914</v>
      </c>
      <c r="AL109" s="96" t="s">
        <v>95</v>
      </c>
      <c r="AM109" s="95">
        <v>2.5588235294117645</v>
      </c>
      <c r="AN109" s="95">
        <v>0</v>
      </c>
      <c r="AO109" s="98" t="s">
        <v>326</v>
      </c>
      <c r="AP109" s="98">
        <v>0</v>
      </c>
      <c r="AQ109" s="98" t="s">
        <v>326</v>
      </c>
      <c r="AR109" s="98">
        <v>11.012028000000001</v>
      </c>
      <c r="AS109" s="98">
        <v>14.088918176470589</v>
      </c>
      <c r="AT109" s="99" t="s">
        <v>101</v>
      </c>
      <c r="AU109" s="98">
        <v>421.60469690596932</v>
      </c>
      <c r="AV109" s="98">
        <v>539.40600927675484</v>
      </c>
      <c r="AW109" s="98">
        <v>55.34249969230769</v>
      </c>
      <c r="AX109" s="98">
        <v>70.805845194570125</v>
      </c>
      <c r="AY109" s="98">
        <v>20.416666666666661</v>
      </c>
      <c r="AZ109" s="98">
        <v>26.121323529411754</v>
      </c>
      <c r="BA109" s="100">
        <v>867232.87671232864</v>
      </c>
      <c r="BB109" s="100">
        <v>1109547.9452054792</v>
      </c>
      <c r="BC109" s="101">
        <v>1.8067351598173513E-2</v>
      </c>
      <c r="BD109" s="101">
        <v>2.3115582191780816E-2</v>
      </c>
      <c r="BE109" s="96">
        <v>0</v>
      </c>
      <c r="BF109" s="96">
        <v>0</v>
      </c>
      <c r="BG109" s="95">
        <v>1.2794117647058822</v>
      </c>
      <c r="BH109" s="95">
        <v>1.2794117647058822</v>
      </c>
      <c r="BI109" s="96" t="s">
        <v>326</v>
      </c>
      <c r="CA109" s="34"/>
      <c r="CB109" s="34"/>
      <c r="CC109" s="34"/>
      <c r="CD109" s="34"/>
      <c r="CE109" s="17" t="s">
        <v>159</v>
      </c>
      <c r="CF109" s="17" t="s">
        <v>161</v>
      </c>
      <c r="CG109" s="17">
        <f t="shared" si="9"/>
        <v>0</v>
      </c>
      <c r="CH109" s="34"/>
      <c r="CI109" s="34"/>
      <c r="CJ109" s="34"/>
      <c r="CK109" s="34"/>
      <c r="CL109" s="34"/>
      <c r="CM109" s="34"/>
      <c r="CN109" s="34"/>
      <c r="CO109" s="34"/>
      <c r="CP109" s="34"/>
      <c r="CQ109" s="34"/>
    </row>
    <row r="110" spans="2:95" x14ac:dyDescent="0.25">
      <c r="B110" s="34">
        <v>110</v>
      </c>
      <c r="C110" s="34">
        <v>2024</v>
      </c>
      <c r="D110" s="34" t="s">
        <v>110</v>
      </c>
      <c r="E110" s="34">
        <v>43</v>
      </c>
      <c r="F110" s="34" t="s">
        <v>79</v>
      </c>
      <c r="G110" s="34" t="s">
        <v>152</v>
      </c>
      <c r="H110" s="34" t="s">
        <v>151</v>
      </c>
      <c r="I110" s="34" t="s">
        <v>83</v>
      </c>
      <c r="J110" s="34" t="s">
        <v>89</v>
      </c>
      <c r="K110" s="34" t="s">
        <v>325</v>
      </c>
      <c r="L110" s="34" t="s">
        <v>177</v>
      </c>
      <c r="M110" s="34" t="s">
        <v>474</v>
      </c>
      <c r="N110" s="116">
        <v>0.20833333333333334</v>
      </c>
      <c r="O110" s="116">
        <v>0.2986111111111111</v>
      </c>
      <c r="P110" s="116" t="s">
        <v>59</v>
      </c>
      <c r="Q110" s="116">
        <v>0.6875</v>
      </c>
      <c r="R110" s="116" t="s">
        <v>68</v>
      </c>
      <c r="S110" s="116">
        <v>0.76736111111111116</v>
      </c>
      <c r="T110" s="34" t="s">
        <v>27</v>
      </c>
      <c r="U110" s="34" t="s">
        <v>326</v>
      </c>
      <c r="V110" s="34" t="s">
        <v>42</v>
      </c>
      <c r="W110" s="34" t="s">
        <v>149</v>
      </c>
      <c r="X110" s="34" t="s">
        <v>149</v>
      </c>
      <c r="Y110" s="34" t="s">
        <v>326</v>
      </c>
      <c r="Z110" s="34" t="s">
        <v>24</v>
      </c>
      <c r="AA110" s="34" t="s">
        <v>42</v>
      </c>
      <c r="AB110" s="95">
        <v>1.2794117647058822</v>
      </c>
      <c r="AC110" s="34" t="s">
        <v>27</v>
      </c>
      <c r="AD110" s="34" t="s">
        <v>42</v>
      </c>
      <c r="AE110" s="95">
        <v>0</v>
      </c>
      <c r="AF110" s="96">
        <v>9.3333333333333339</v>
      </c>
      <c r="AG110" s="97">
        <v>10</v>
      </c>
      <c r="AH110" s="96">
        <v>12.794117647058822</v>
      </c>
      <c r="AI110" s="97" t="s">
        <v>148</v>
      </c>
      <c r="AJ110" s="96">
        <v>122.50000000000003</v>
      </c>
      <c r="AK110" s="96">
        <v>156.72794117647061</v>
      </c>
      <c r="AL110" s="96" t="s">
        <v>97</v>
      </c>
      <c r="AM110" s="95">
        <v>2.5588235294117645</v>
      </c>
      <c r="AN110" s="95">
        <v>2.5588235294117645</v>
      </c>
      <c r="AO110" s="98">
        <v>0.56666666666666665</v>
      </c>
      <c r="AP110" s="98">
        <v>0.72499999999999987</v>
      </c>
      <c r="AQ110" s="98" t="s">
        <v>106</v>
      </c>
      <c r="AR110" s="98">
        <v>12.260146000000006</v>
      </c>
      <c r="AS110" s="98">
        <v>15.68577502941177</v>
      </c>
      <c r="AT110" s="99" t="s">
        <v>101</v>
      </c>
      <c r="AU110" s="98">
        <v>280.92652009400973</v>
      </c>
      <c r="AV110" s="98">
        <v>359.42069482615949</v>
      </c>
      <c r="AW110" s="98">
        <v>34.600270974235123</v>
      </c>
      <c r="AX110" s="98">
        <v>44.267993746447871</v>
      </c>
      <c r="AY110" s="98">
        <v>41.684027777777786</v>
      </c>
      <c r="AZ110" s="98">
        <v>53.331035539215691</v>
      </c>
      <c r="BA110" s="100">
        <v>1421000</v>
      </c>
      <c r="BB110" s="100">
        <v>1818044.1176470586</v>
      </c>
      <c r="BC110" s="101">
        <v>5.9208333333333335E-2</v>
      </c>
      <c r="BD110" s="101">
        <v>7.5751838235294119E-2</v>
      </c>
      <c r="BE110" s="96">
        <v>20</v>
      </c>
      <c r="BF110" s="96">
        <v>25.588235294117645</v>
      </c>
      <c r="BG110" s="95">
        <v>1.2794117647058822</v>
      </c>
      <c r="BH110" s="95">
        <v>1.2794117647058822</v>
      </c>
      <c r="BI110" s="96" t="s">
        <v>326</v>
      </c>
      <c r="CA110" s="34"/>
      <c r="CB110" s="34"/>
      <c r="CC110" s="34"/>
      <c r="CD110" s="34"/>
      <c r="CE110" s="17" t="s">
        <v>159</v>
      </c>
      <c r="CF110" s="17" t="s">
        <v>160</v>
      </c>
      <c r="CG110" s="17">
        <f t="shared" si="9"/>
        <v>0</v>
      </c>
      <c r="CH110" s="34"/>
      <c r="CI110" s="34"/>
      <c r="CJ110" s="34"/>
      <c r="CK110" s="34"/>
      <c r="CL110" s="34"/>
      <c r="CM110" s="34"/>
      <c r="CN110" s="34"/>
      <c r="CO110" s="34"/>
      <c r="CP110" s="34"/>
      <c r="CQ110" s="34"/>
    </row>
    <row r="111" spans="2:95" x14ac:dyDescent="0.25">
      <c r="B111" s="34">
        <v>111</v>
      </c>
      <c r="C111" s="34">
        <v>2024</v>
      </c>
      <c r="D111" s="34" t="s">
        <v>110</v>
      </c>
      <c r="E111" s="34">
        <v>37</v>
      </c>
      <c r="F111" s="34" t="s">
        <v>78</v>
      </c>
      <c r="G111" s="34" t="s">
        <v>152</v>
      </c>
      <c r="H111" s="34" t="s">
        <v>151</v>
      </c>
      <c r="I111" s="34" t="s">
        <v>85</v>
      </c>
      <c r="J111" s="34" t="s">
        <v>91</v>
      </c>
      <c r="K111" s="34" t="s">
        <v>325</v>
      </c>
      <c r="L111" s="34" t="s">
        <v>172</v>
      </c>
      <c r="M111" s="34" t="s">
        <v>473</v>
      </c>
      <c r="N111" s="116">
        <v>0.27083333333333331</v>
      </c>
      <c r="O111" s="116">
        <v>0.29166666666666669</v>
      </c>
      <c r="P111" s="116" t="s">
        <v>59</v>
      </c>
      <c r="Q111" s="116">
        <v>0.6875</v>
      </c>
      <c r="R111" s="116" t="s">
        <v>68</v>
      </c>
      <c r="S111" s="116">
        <v>0.71527777777777779</v>
      </c>
      <c r="T111" s="34" t="s">
        <v>26</v>
      </c>
      <c r="U111" s="34" t="s">
        <v>48</v>
      </c>
      <c r="V111" s="34" t="s">
        <v>43</v>
      </c>
      <c r="W111" s="34" t="s">
        <v>326</v>
      </c>
      <c r="X111" s="34" t="s">
        <v>326</v>
      </c>
      <c r="Y111" s="34" t="s">
        <v>326</v>
      </c>
      <c r="Z111" s="34" t="s">
        <v>27</v>
      </c>
      <c r="AA111" s="34" t="s">
        <v>42</v>
      </c>
      <c r="AB111" s="95">
        <v>1.2794117647058822</v>
      </c>
      <c r="AC111" s="34" t="s">
        <v>26</v>
      </c>
      <c r="AD111" s="34" t="s">
        <v>43</v>
      </c>
      <c r="AE111" s="95">
        <v>0</v>
      </c>
      <c r="AF111" s="96">
        <v>9.5</v>
      </c>
      <c r="AG111" s="97">
        <v>0</v>
      </c>
      <c r="AH111" s="96">
        <v>0</v>
      </c>
      <c r="AI111" s="97" t="s">
        <v>326</v>
      </c>
      <c r="AJ111" s="96">
        <v>35.000000000000036</v>
      </c>
      <c r="AK111" s="96">
        <v>44.779411764705927</v>
      </c>
      <c r="AL111" s="96" t="s">
        <v>95</v>
      </c>
      <c r="AM111" s="95">
        <v>2.5588235294117645</v>
      </c>
      <c r="AN111" s="95">
        <v>0</v>
      </c>
      <c r="AO111" s="98" t="s">
        <v>326</v>
      </c>
      <c r="AP111" s="98">
        <v>0</v>
      </c>
      <c r="AQ111" s="98" t="s">
        <v>326</v>
      </c>
      <c r="AR111" s="98">
        <v>12.173525000000005</v>
      </c>
      <c r="AS111" s="98">
        <v>15.574951102941181</v>
      </c>
      <c r="AT111" s="99" t="s">
        <v>101</v>
      </c>
      <c r="AU111" s="98">
        <v>865.56522082333368</v>
      </c>
      <c r="AV111" s="98">
        <v>1107.4143266416179</v>
      </c>
      <c r="AW111" s="98">
        <v>113.6195666666667</v>
      </c>
      <c r="AX111" s="98">
        <v>145.36621029411768</v>
      </c>
      <c r="AY111" s="98">
        <v>11.909722222222234</v>
      </c>
      <c r="AZ111" s="98">
        <v>15.237438725490209</v>
      </c>
      <c r="BA111" s="100">
        <v>2289351.5981735159</v>
      </c>
      <c r="BB111" s="100">
        <v>2929023.3682514098</v>
      </c>
      <c r="BC111" s="101">
        <v>2.9350661515045076E-2</v>
      </c>
      <c r="BD111" s="101">
        <v>3.7551581644248842E-2</v>
      </c>
      <c r="BE111" s="96">
        <v>0</v>
      </c>
      <c r="BF111" s="96">
        <v>0</v>
      </c>
      <c r="BG111" s="95">
        <v>1.2794117647058822</v>
      </c>
      <c r="BH111" s="95">
        <v>1.2794117647058822</v>
      </c>
      <c r="BI111" s="96" t="s">
        <v>326</v>
      </c>
      <c r="CA111" s="34"/>
      <c r="CB111" s="34"/>
      <c r="CC111" s="34"/>
      <c r="CD111" s="34"/>
      <c r="CE111" s="17" t="s">
        <v>159</v>
      </c>
      <c r="CF111" s="17" t="s">
        <v>165</v>
      </c>
      <c r="CG111" s="17">
        <f t="shared" si="9"/>
        <v>0</v>
      </c>
      <c r="CH111" s="34"/>
      <c r="CI111" s="34"/>
      <c r="CJ111" s="34"/>
      <c r="CK111" s="34"/>
      <c r="CL111" s="34"/>
      <c r="CM111" s="34"/>
      <c r="CN111" s="34"/>
      <c r="CO111" s="34"/>
      <c r="CP111" s="34"/>
      <c r="CQ111" s="34"/>
    </row>
    <row r="112" spans="2:95" x14ac:dyDescent="0.25">
      <c r="B112" s="34">
        <v>112</v>
      </c>
      <c r="C112" s="34">
        <v>2024</v>
      </c>
      <c r="D112" s="34" t="s">
        <v>109</v>
      </c>
      <c r="E112" s="34">
        <v>56</v>
      </c>
      <c r="F112" s="34" t="s">
        <v>80</v>
      </c>
      <c r="G112" s="34" t="s">
        <v>153</v>
      </c>
      <c r="H112" s="34" t="s">
        <v>151</v>
      </c>
      <c r="I112" s="34" t="s">
        <v>84</v>
      </c>
      <c r="J112" s="34" t="s">
        <v>89</v>
      </c>
      <c r="K112" s="34" t="s">
        <v>325</v>
      </c>
      <c r="L112" s="34" t="s">
        <v>181</v>
      </c>
      <c r="M112" s="34" t="s">
        <v>474</v>
      </c>
      <c r="N112" s="116">
        <v>0.19791666666666666</v>
      </c>
      <c r="O112" s="116">
        <v>0.23958333333333334</v>
      </c>
      <c r="P112" s="116" t="s">
        <v>57</v>
      </c>
      <c r="Q112" s="116">
        <v>0.58333333333333337</v>
      </c>
      <c r="R112" s="116" t="s">
        <v>66</v>
      </c>
      <c r="S112" s="116">
        <v>0.625</v>
      </c>
      <c r="T112" s="34" t="s">
        <v>28</v>
      </c>
      <c r="U112" s="34" t="s">
        <v>48</v>
      </c>
      <c r="V112" s="34" t="s">
        <v>43</v>
      </c>
      <c r="W112" s="34" t="s">
        <v>326</v>
      </c>
      <c r="X112" s="34" t="s">
        <v>326</v>
      </c>
      <c r="Y112" s="34" t="s">
        <v>326</v>
      </c>
      <c r="Z112" s="34" t="s">
        <v>28</v>
      </c>
      <c r="AA112" s="34" t="s">
        <v>43</v>
      </c>
      <c r="AB112" s="95">
        <v>0</v>
      </c>
      <c r="AC112" s="34" t="s">
        <v>28</v>
      </c>
      <c r="AD112" s="34" t="s">
        <v>43</v>
      </c>
      <c r="AE112" s="95">
        <v>0</v>
      </c>
      <c r="AF112" s="96">
        <v>8.25</v>
      </c>
      <c r="AG112" s="97">
        <v>0</v>
      </c>
      <c r="AH112" s="96">
        <v>0</v>
      </c>
      <c r="AI112" s="97" t="s">
        <v>326</v>
      </c>
      <c r="AJ112" s="96">
        <v>59.999999999999986</v>
      </c>
      <c r="AK112" s="96">
        <v>76.764705882352914</v>
      </c>
      <c r="AL112" s="96" t="s">
        <v>95</v>
      </c>
      <c r="AM112" s="95">
        <v>2.5588235294117645</v>
      </c>
      <c r="AN112" s="95">
        <v>0</v>
      </c>
      <c r="AO112" s="98" t="s">
        <v>326</v>
      </c>
      <c r="AP112" s="98">
        <v>0</v>
      </c>
      <c r="AQ112" s="98" t="s">
        <v>326</v>
      </c>
      <c r="AR112" s="98">
        <v>11.894305000000003</v>
      </c>
      <c r="AS112" s="98">
        <v>15.217713750000001</v>
      </c>
      <c r="AT112" s="99" t="s">
        <v>101</v>
      </c>
      <c r="AU112" s="98">
        <v>1593.8419327041797</v>
      </c>
      <c r="AV112" s="98">
        <v>2039.1801197832885</v>
      </c>
      <c r="AW112" s="98">
        <v>209.21777512820515</v>
      </c>
      <c r="AX112" s="98">
        <v>267.67568288461541</v>
      </c>
      <c r="AY112" s="98">
        <v>20.416666666666661</v>
      </c>
      <c r="AZ112" s="98">
        <v>26.121323529411754</v>
      </c>
      <c r="BA112" s="100">
        <v>2111251.1415525116</v>
      </c>
      <c r="BB112" s="100">
        <v>2701159.5487510073</v>
      </c>
      <c r="BC112" s="101">
        <v>8.7968797564687978E-2</v>
      </c>
      <c r="BD112" s="101">
        <v>0.11254831453129197</v>
      </c>
      <c r="BE112" s="96">
        <v>0</v>
      </c>
      <c r="BF112" s="96">
        <v>0</v>
      </c>
      <c r="BG112" s="95">
        <v>1.2794117647058822</v>
      </c>
      <c r="BH112" s="95">
        <v>1.2794117647058822</v>
      </c>
      <c r="BI112" s="96" t="s">
        <v>326</v>
      </c>
      <c r="CA112" s="34"/>
      <c r="CB112" s="34"/>
      <c r="CC112" s="34"/>
      <c r="CD112" s="34"/>
      <c r="CE112" s="17" t="s">
        <v>159</v>
      </c>
      <c r="CF112" s="17" t="s">
        <v>164</v>
      </c>
      <c r="CG112" s="17">
        <f t="shared" si="9"/>
        <v>0</v>
      </c>
      <c r="CH112" s="34"/>
      <c r="CI112" s="34"/>
      <c r="CJ112" s="34"/>
      <c r="CK112" s="34"/>
      <c r="CL112" s="34"/>
      <c r="CM112" s="34"/>
      <c r="CN112" s="34"/>
      <c r="CO112" s="34"/>
      <c r="CP112" s="34"/>
      <c r="CQ112" s="34"/>
    </row>
    <row r="113" spans="2:95" x14ac:dyDescent="0.25">
      <c r="B113" s="34">
        <v>113</v>
      </c>
      <c r="C113" s="34">
        <v>2024</v>
      </c>
      <c r="D113" s="34" t="s">
        <v>109</v>
      </c>
      <c r="E113" s="34">
        <v>40</v>
      </c>
      <c r="F113" s="34" t="s">
        <v>79</v>
      </c>
      <c r="G113" s="34" t="s">
        <v>154</v>
      </c>
      <c r="H113" s="34" t="s">
        <v>151</v>
      </c>
      <c r="I113" s="34" t="s">
        <v>84</v>
      </c>
      <c r="J113" s="34" t="s">
        <v>91</v>
      </c>
      <c r="K113" s="34" t="s">
        <v>325</v>
      </c>
      <c r="L113" s="34" t="s">
        <v>172</v>
      </c>
      <c r="M113" s="34" t="s">
        <v>473</v>
      </c>
      <c r="N113" s="116">
        <v>0.33333333333333331</v>
      </c>
      <c r="O113" s="116">
        <v>0.35416666666666669</v>
      </c>
      <c r="P113" s="116" t="s">
        <v>60</v>
      </c>
      <c r="Q113" s="116">
        <v>0.75</v>
      </c>
      <c r="R113" s="116" t="s">
        <v>70</v>
      </c>
      <c r="S113" s="116">
        <v>0.77083333333333337</v>
      </c>
      <c r="T113" s="34" t="s">
        <v>32</v>
      </c>
      <c r="U113" s="34" t="s">
        <v>47</v>
      </c>
      <c r="V113" s="34" t="s">
        <v>45</v>
      </c>
      <c r="W113" s="34" t="s">
        <v>26</v>
      </c>
      <c r="X113" s="34" t="s">
        <v>43</v>
      </c>
      <c r="Y113" s="34" t="s">
        <v>48</v>
      </c>
      <c r="Z113" s="34" t="s">
        <v>32</v>
      </c>
      <c r="AA113" s="34" t="s">
        <v>45</v>
      </c>
      <c r="AB113" s="95">
        <v>0</v>
      </c>
      <c r="AC113" s="34" t="s">
        <v>32</v>
      </c>
      <c r="AD113" s="34" t="s">
        <v>45</v>
      </c>
      <c r="AE113" s="95">
        <v>0</v>
      </c>
      <c r="AF113" s="96">
        <v>9.5</v>
      </c>
      <c r="AG113" s="97">
        <v>22.5</v>
      </c>
      <c r="AH113" s="96">
        <v>28.786764705882351</v>
      </c>
      <c r="AI113" s="97" t="s">
        <v>103</v>
      </c>
      <c r="AJ113" s="96">
        <v>30.000000000000053</v>
      </c>
      <c r="AK113" s="96">
        <v>38.382352941176535</v>
      </c>
      <c r="AL113" s="96" t="s">
        <v>95</v>
      </c>
      <c r="AM113" s="95">
        <v>2.5588235294117645</v>
      </c>
      <c r="AN113" s="95">
        <v>2.5588235294117645</v>
      </c>
      <c r="AO113" s="98">
        <v>9.1012500000000003</v>
      </c>
      <c r="AP113" s="98">
        <v>11.644246323529412</v>
      </c>
      <c r="AQ113" s="98" t="s">
        <v>108</v>
      </c>
      <c r="AR113" s="98">
        <v>10.976250000000014</v>
      </c>
      <c r="AS113" s="98">
        <v>14.043143382352959</v>
      </c>
      <c r="AT113" s="99" t="s">
        <v>101</v>
      </c>
      <c r="AU113" s="98">
        <v>485.33962837499996</v>
      </c>
      <c r="AV113" s="98">
        <v>620.94923042095581</v>
      </c>
      <c r="AW113" s="98">
        <v>63.708750000000002</v>
      </c>
      <c r="AX113" s="98">
        <v>81.509724264705881</v>
      </c>
      <c r="AY113" s="98">
        <v>10.208333333333352</v>
      </c>
      <c r="AZ113" s="98">
        <v>13.060661764705905</v>
      </c>
      <c r="BA113" s="100">
        <v>6081369.8630136987</v>
      </c>
      <c r="BB113" s="100">
        <v>7780576.1482675252</v>
      </c>
      <c r="BC113" s="101">
        <v>7.7966280295047416E-2</v>
      </c>
      <c r="BD113" s="101">
        <v>9.9750976259840071E-2</v>
      </c>
      <c r="BE113" s="96">
        <v>15.000000000000107</v>
      </c>
      <c r="BF113" s="96">
        <v>19.191176470588371</v>
      </c>
      <c r="BG113" s="95">
        <v>1.2794117647058822</v>
      </c>
      <c r="BH113" s="95">
        <v>1.2794117647058822</v>
      </c>
      <c r="BI113" s="96" t="s">
        <v>326</v>
      </c>
      <c r="CA113" s="34"/>
      <c r="CB113" s="34"/>
      <c r="CC113" s="34"/>
      <c r="CD113" s="34"/>
      <c r="CE113" s="17" t="s">
        <v>159</v>
      </c>
      <c r="CF113" s="17" t="s">
        <v>166</v>
      </c>
      <c r="CG113" s="17">
        <f t="shared" si="9"/>
        <v>0</v>
      </c>
      <c r="CH113" s="34"/>
      <c r="CI113" s="34"/>
      <c r="CJ113" s="34"/>
      <c r="CK113" s="34"/>
      <c r="CL113" s="34"/>
      <c r="CM113" s="34"/>
      <c r="CN113" s="34"/>
      <c r="CO113" s="34"/>
      <c r="CP113" s="34"/>
      <c r="CQ113" s="34"/>
    </row>
    <row r="114" spans="2:95" x14ac:dyDescent="0.25">
      <c r="B114" s="34">
        <v>114</v>
      </c>
      <c r="C114" s="34">
        <v>2024</v>
      </c>
      <c r="D114" s="34" t="s">
        <v>110</v>
      </c>
      <c r="E114" s="34">
        <v>30</v>
      </c>
      <c r="F114" s="34" t="s">
        <v>78</v>
      </c>
      <c r="G114" s="34" t="s">
        <v>152</v>
      </c>
      <c r="H114" s="34" t="s">
        <v>151</v>
      </c>
      <c r="I114" s="34" t="s">
        <v>84</v>
      </c>
      <c r="J114" s="34" t="s">
        <v>90</v>
      </c>
      <c r="K114" s="34" t="s">
        <v>325</v>
      </c>
      <c r="L114" s="34" t="s">
        <v>168</v>
      </c>
      <c r="M114" s="34" t="s">
        <v>473</v>
      </c>
      <c r="N114" s="116">
        <v>0.27777777777777779</v>
      </c>
      <c r="O114" s="116">
        <v>0.29166666666666669</v>
      </c>
      <c r="P114" s="116" t="s">
        <v>59</v>
      </c>
      <c r="Q114" s="116">
        <v>0.6875</v>
      </c>
      <c r="R114" s="116" t="s">
        <v>68</v>
      </c>
      <c r="S114" s="116">
        <v>0.70138888888888884</v>
      </c>
      <c r="T114" s="34" t="s">
        <v>32</v>
      </c>
      <c r="U114" s="34" t="s">
        <v>47</v>
      </c>
      <c r="V114" s="34" t="s">
        <v>45</v>
      </c>
      <c r="W114" s="34" t="s">
        <v>326</v>
      </c>
      <c r="X114" s="34" t="s">
        <v>326</v>
      </c>
      <c r="Y114" s="34" t="s">
        <v>326</v>
      </c>
      <c r="Z114" s="34" t="s">
        <v>32</v>
      </c>
      <c r="AA114" s="34" t="s">
        <v>45</v>
      </c>
      <c r="AB114" s="95">
        <v>0</v>
      </c>
      <c r="AC114" s="34" t="s">
        <v>32</v>
      </c>
      <c r="AD114" s="34" t="s">
        <v>45</v>
      </c>
      <c r="AE114" s="95">
        <v>0</v>
      </c>
      <c r="AF114" s="96">
        <v>9.5</v>
      </c>
      <c r="AG114" s="97">
        <v>0</v>
      </c>
      <c r="AH114" s="96">
        <v>0</v>
      </c>
      <c r="AI114" s="97" t="s">
        <v>326</v>
      </c>
      <c r="AJ114" s="96">
        <v>19.999999999999968</v>
      </c>
      <c r="AK114" s="96">
        <v>25.588235294117602</v>
      </c>
      <c r="AL114" s="96" t="s">
        <v>94</v>
      </c>
      <c r="AM114" s="95">
        <v>2.5588235294117645</v>
      </c>
      <c r="AN114" s="95">
        <v>0</v>
      </c>
      <c r="AO114" s="98" t="s">
        <v>326</v>
      </c>
      <c r="AP114" s="98">
        <v>0</v>
      </c>
      <c r="AQ114" s="98" t="s">
        <v>326</v>
      </c>
      <c r="AR114" s="98">
        <v>4.999999999999992</v>
      </c>
      <c r="AS114" s="98">
        <v>6.3970588235294006</v>
      </c>
      <c r="AT114" s="99" t="s">
        <v>99</v>
      </c>
      <c r="AU114" s="98">
        <v>0</v>
      </c>
      <c r="AV114" s="98">
        <v>0</v>
      </c>
      <c r="AW114" s="98">
        <v>0</v>
      </c>
      <c r="AX114" s="98">
        <v>0</v>
      </c>
      <c r="AY114" s="98">
        <v>6.8055555555555456</v>
      </c>
      <c r="AZ114" s="98">
        <v>8.7071078431372406</v>
      </c>
      <c r="BA114" s="100">
        <v>32219.178082191778</v>
      </c>
      <c r="BB114" s="100">
        <v>41221.595487510065</v>
      </c>
      <c r="BC114" s="101">
        <v>6.7123287671232872E-4</v>
      </c>
      <c r="BD114" s="101">
        <v>8.5878323932312643E-4</v>
      </c>
      <c r="BE114" s="96">
        <v>39.999999999999936</v>
      </c>
      <c r="BF114" s="96">
        <v>51.176470588235205</v>
      </c>
      <c r="BG114" s="95">
        <v>0</v>
      </c>
      <c r="BH114" s="95">
        <v>1.2794117647058822</v>
      </c>
      <c r="BI114" s="96" t="s">
        <v>326</v>
      </c>
      <c r="CA114" s="34"/>
      <c r="CB114" s="34"/>
      <c r="CC114" s="34"/>
      <c r="CD114" s="34"/>
      <c r="CE114" s="17" t="s">
        <v>159</v>
      </c>
      <c r="CF114" s="17" t="s">
        <v>163</v>
      </c>
      <c r="CG114" s="17">
        <f t="shared" si="9"/>
        <v>0</v>
      </c>
      <c r="CH114" s="34"/>
      <c r="CI114" s="34"/>
      <c r="CJ114" s="34"/>
      <c r="CK114" s="34"/>
      <c r="CL114" s="34"/>
      <c r="CM114" s="34"/>
      <c r="CN114" s="34"/>
      <c r="CO114" s="34"/>
      <c r="CP114" s="34"/>
      <c r="CQ114" s="34"/>
    </row>
    <row r="115" spans="2:95" x14ac:dyDescent="0.25">
      <c r="B115" s="34">
        <v>115</v>
      </c>
      <c r="C115" s="34">
        <v>2024</v>
      </c>
      <c r="D115" s="34" t="s">
        <v>110</v>
      </c>
      <c r="E115" s="34">
        <v>37</v>
      </c>
      <c r="F115" s="34" t="s">
        <v>78</v>
      </c>
      <c r="G115" s="34" t="s">
        <v>154</v>
      </c>
      <c r="H115" s="34" t="s">
        <v>151</v>
      </c>
      <c r="I115" s="34" t="s">
        <v>84</v>
      </c>
      <c r="J115" s="34" t="s">
        <v>89</v>
      </c>
      <c r="K115" s="34" t="s">
        <v>325</v>
      </c>
      <c r="L115" s="34" t="s">
        <v>180</v>
      </c>
      <c r="M115" s="34" t="s">
        <v>473</v>
      </c>
      <c r="N115" s="116">
        <v>0.24305555555555555</v>
      </c>
      <c r="O115" s="116">
        <v>0.29166666666666669</v>
      </c>
      <c r="P115" s="116" t="s">
        <v>59</v>
      </c>
      <c r="Q115" s="116">
        <v>0.6875</v>
      </c>
      <c r="R115" s="116" t="s">
        <v>68</v>
      </c>
      <c r="S115" s="116">
        <v>0.75</v>
      </c>
      <c r="T115" s="34" t="s">
        <v>24</v>
      </c>
      <c r="U115" s="34" t="s">
        <v>326</v>
      </c>
      <c r="V115" s="34" t="s">
        <v>42</v>
      </c>
      <c r="W115" s="34" t="s">
        <v>31</v>
      </c>
      <c r="X115" s="34" t="s">
        <v>42</v>
      </c>
      <c r="Y115" s="34" t="s">
        <v>326</v>
      </c>
      <c r="Z115" s="34" t="s">
        <v>24</v>
      </c>
      <c r="AA115" s="34" t="s">
        <v>42</v>
      </c>
      <c r="AB115" s="95">
        <v>0</v>
      </c>
      <c r="AC115" s="34" t="s">
        <v>24</v>
      </c>
      <c r="AD115" s="34" t="s">
        <v>42</v>
      </c>
      <c r="AE115" s="95">
        <v>0</v>
      </c>
      <c r="AF115" s="96">
        <v>9.5</v>
      </c>
      <c r="AG115" s="97">
        <v>7.5</v>
      </c>
      <c r="AH115" s="96">
        <v>9.595588235294116</v>
      </c>
      <c r="AI115" s="97" t="s">
        <v>148</v>
      </c>
      <c r="AJ115" s="96">
        <v>80.000000000000014</v>
      </c>
      <c r="AK115" s="96">
        <v>102.35294117647059</v>
      </c>
      <c r="AL115" s="96" t="s">
        <v>96</v>
      </c>
      <c r="AM115" s="95">
        <v>2.5588235294117645</v>
      </c>
      <c r="AN115" s="95">
        <v>2.5588235294117645</v>
      </c>
      <c r="AO115" s="98">
        <v>2.0362499999999999</v>
      </c>
      <c r="AP115" s="98">
        <v>2.6052022058823527</v>
      </c>
      <c r="AQ115" s="98" t="s">
        <v>107</v>
      </c>
      <c r="AR115" s="98">
        <v>14.914435999999995</v>
      </c>
      <c r="AS115" s="98">
        <v>19.081704882352934</v>
      </c>
      <c r="AT115" s="99" t="s">
        <v>101</v>
      </c>
      <c r="AU115" s="98">
        <v>92.318043675531015</v>
      </c>
      <c r="AV115" s="98">
        <v>118.11279117310585</v>
      </c>
      <c r="AW115" s="98">
        <v>11.370337431708913</v>
      </c>
      <c r="AX115" s="98">
        <v>14.54734347880405</v>
      </c>
      <c r="AY115" s="98">
        <v>27.222222222222225</v>
      </c>
      <c r="AZ115" s="98">
        <v>34.828431372549019</v>
      </c>
      <c r="BA115" s="100">
        <v>1445500</v>
      </c>
      <c r="BB115" s="100">
        <v>1849389.7058823528</v>
      </c>
      <c r="BC115" s="101">
        <v>6.0229166666666667E-2</v>
      </c>
      <c r="BD115" s="101">
        <v>7.7057904411764702E-2</v>
      </c>
      <c r="BE115" s="96">
        <v>15</v>
      </c>
      <c r="BF115" s="96">
        <v>19.191176470588232</v>
      </c>
      <c r="BG115" s="95">
        <v>1.2794117647058822</v>
      </c>
      <c r="BH115" s="95">
        <v>1.2794117647058822</v>
      </c>
      <c r="BI115" s="96" t="s">
        <v>326</v>
      </c>
      <c r="CA115" s="34"/>
      <c r="CB115" s="34"/>
      <c r="CC115" s="34"/>
      <c r="CD115" s="34"/>
      <c r="CE115" s="17" t="s">
        <v>157</v>
      </c>
      <c r="CF115" s="17" t="s">
        <v>151</v>
      </c>
      <c r="CG115" s="17">
        <f t="shared" si="9"/>
        <v>0</v>
      </c>
      <c r="CH115" s="34"/>
      <c r="CI115" s="34"/>
      <c r="CJ115" s="34"/>
      <c r="CK115" s="34"/>
      <c r="CL115" s="34"/>
      <c r="CM115" s="34"/>
      <c r="CN115" s="34"/>
      <c r="CO115" s="34"/>
      <c r="CP115" s="34"/>
      <c r="CQ115" s="34"/>
    </row>
    <row r="116" spans="2:95" x14ac:dyDescent="0.25">
      <c r="B116" s="34">
        <v>116</v>
      </c>
      <c r="C116" s="34">
        <v>2024</v>
      </c>
      <c r="D116" s="34" t="s">
        <v>109</v>
      </c>
      <c r="E116" s="34">
        <v>43</v>
      </c>
      <c r="F116" s="34" t="s">
        <v>79</v>
      </c>
      <c r="G116" s="34" t="s">
        <v>152</v>
      </c>
      <c r="H116" s="34" t="s">
        <v>151</v>
      </c>
      <c r="I116" s="34" t="s">
        <v>84</v>
      </c>
      <c r="J116" s="34" t="s">
        <v>91</v>
      </c>
      <c r="K116" s="34" t="s">
        <v>325</v>
      </c>
      <c r="L116" s="34" t="s">
        <v>168</v>
      </c>
      <c r="M116" s="34" t="s">
        <v>473</v>
      </c>
      <c r="N116" s="116">
        <v>0.27083333333333331</v>
      </c>
      <c r="O116" s="116">
        <v>0.29166666666666669</v>
      </c>
      <c r="P116" s="116" t="s">
        <v>59</v>
      </c>
      <c r="Q116" s="116">
        <v>0.6875</v>
      </c>
      <c r="R116" s="116" t="s">
        <v>68</v>
      </c>
      <c r="S116" s="116">
        <v>0.71875</v>
      </c>
      <c r="T116" s="34" t="s">
        <v>28</v>
      </c>
      <c r="U116" s="34" t="s">
        <v>48</v>
      </c>
      <c r="V116" s="34" t="s">
        <v>43</v>
      </c>
      <c r="W116" s="34" t="s">
        <v>326</v>
      </c>
      <c r="X116" s="34" t="s">
        <v>326</v>
      </c>
      <c r="Y116" s="34" t="s">
        <v>326</v>
      </c>
      <c r="Z116" s="34" t="s">
        <v>28</v>
      </c>
      <c r="AA116" s="34" t="s">
        <v>43</v>
      </c>
      <c r="AB116" s="95">
        <v>0</v>
      </c>
      <c r="AC116" s="34" t="s">
        <v>28</v>
      </c>
      <c r="AD116" s="34" t="s">
        <v>43</v>
      </c>
      <c r="AE116" s="95">
        <v>0</v>
      </c>
      <c r="AF116" s="96">
        <v>9.5</v>
      </c>
      <c r="AG116" s="97">
        <v>0</v>
      </c>
      <c r="AH116" s="96">
        <v>0</v>
      </c>
      <c r="AI116" s="97" t="s">
        <v>326</v>
      </c>
      <c r="AJ116" s="96">
        <v>37.500000000000028</v>
      </c>
      <c r="AK116" s="96">
        <v>47.977941176470623</v>
      </c>
      <c r="AL116" s="96" t="s">
        <v>95</v>
      </c>
      <c r="AM116" s="95">
        <v>2.5588235294117645</v>
      </c>
      <c r="AN116" s="95">
        <v>0</v>
      </c>
      <c r="AO116" s="98" t="s">
        <v>326</v>
      </c>
      <c r="AP116" s="98">
        <v>0</v>
      </c>
      <c r="AQ116" s="98" t="s">
        <v>326</v>
      </c>
      <c r="AR116" s="98">
        <v>13.267500000000011</v>
      </c>
      <c r="AS116" s="98">
        <v>16.974595588235307</v>
      </c>
      <c r="AT116" s="99" t="s">
        <v>101</v>
      </c>
      <c r="AU116" s="98">
        <v>1269.8933194230779</v>
      </c>
      <c r="AV116" s="98">
        <v>1624.7164527912907</v>
      </c>
      <c r="AW116" s="98">
        <v>166.6942307692309</v>
      </c>
      <c r="AX116" s="98">
        <v>213.27055995475129</v>
      </c>
      <c r="AY116" s="98">
        <v>12.760416666666677</v>
      </c>
      <c r="AZ116" s="98">
        <v>16.325827205882366</v>
      </c>
      <c r="BA116" s="100">
        <v>1995799.0867579908</v>
      </c>
      <c r="BB116" s="100">
        <v>2553448.8315874292</v>
      </c>
      <c r="BC116" s="101">
        <v>2.5587167778948601E-2</v>
      </c>
      <c r="BD116" s="101">
        <v>3.2736523481890122E-2</v>
      </c>
      <c r="BE116" s="96">
        <v>0</v>
      </c>
      <c r="BF116" s="96">
        <v>0</v>
      </c>
      <c r="BG116" s="95">
        <v>1.2794117647058822</v>
      </c>
      <c r="BH116" s="95">
        <v>1.2794117647058822</v>
      </c>
      <c r="BI116" s="96" t="s">
        <v>326</v>
      </c>
      <c r="CA116" s="34"/>
      <c r="CB116" s="34"/>
      <c r="CC116" s="34"/>
      <c r="CD116" s="34"/>
      <c r="CE116" s="17" t="s">
        <v>157</v>
      </c>
      <c r="CF116" s="17" t="s">
        <v>162</v>
      </c>
      <c r="CG116" s="17">
        <f t="shared" si="9"/>
        <v>0</v>
      </c>
      <c r="CH116" s="34"/>
      <c r="CI116" s="34"/>
      <c r="CJ116" s="34"/>
      <c r="CK116" s="34"/>
      <c r="CL116" s="34"/>
      <c r="CM116" s="34"/>
      <c r="CN116" s="34"/>
      <c r="CO116" s="34"/>
      <c r="CP116" s="34"/>
      <c r="CQ116" s="34"/>
    </row>
    <row r="117" spans="2:95" x14ac:dyDescent="0.25">
      <c r="B117" s="34">
        <v>117</v>
      </c>
      <c r="C117" s="34">
        <v>2024</v>
      </c>
      <c r="D117" s="34" t="s">
        <v>110</v>
      </c>
      <c r="E117" s="34">
        <v>53</v>
      </c>
      <c r="F117" s="34" t="s">
        <v>80</v>
      </c>
      <c r="G117" s="34" t="s">
        <v>152</v>
      </c>
      <c r="H117" s="34" t="s">
        <v>151</v>
      </c>
      <c r="I117" s="34" t="s">
        <v>85</v>
      </c>
      <c r="J117" s="34" t="s">
        <v>93</v>
      </c>
      <c r="K117" s="34" t="s">
        <v>325</v>
      </c>
      <c r="L117" s="34" t="s">
        <v>171</v>
      </c>
      <c r="M117" s="34" t="s">
        <v>473</v>
      </c>
      <c r="N117" s="116">
        <v>0.33333333333333331</v>
      </c>
      <c r="O117" s="116">
        <v>0.34375</v>
      </c>
      <c r="P117" s="116" t="s">
        <v>60</v>
      </c>
      <c r="Q117" s="116">
        <v>0.75</v>
      </c>
      <c r="R117" s="116" t="s">
        <v>70</v>
      </c>
      <c r="S117" s="116">
        <v>0.77083333333333337</v>
      </c>
      <c r="T117" s="34" t="s">
        <v>30</v>
      </c>
      <c r="U117" s="34" t="s">
        <v>48</v>
      </c>
      <c r="V117" s="34" t="s">
        <v>44</v>
      </c>
      <c r="W117" s="34" t="s">
        <v>326</v>
      </c>
      <c r="X117" s="34" t="s">
        <v>326</v>
      </c>
      <c r="Y117" s="34" t="s">
        <v>326</v>
      </c>
      <c r="Z117" s="34" t="s">
        <v>30</v>
      </c>
      <c r="AA117" s="34" t="s">
        <v>44</v>
      </c>
      <c r="AB117" s="95">
        <v>0</v>
      </c>
      <c r="AC117" s="34" t="s">
        <v>30</v>
      </c>
      <c r="AD117" s="34" t="s">
        <v>44</v>
      </c>
      <c r="AE117" s="95">
        <v>0</v>
      </c>
      <c r="AF117" s="96">
        <v>9.75</v>
      </c>
      <c r="AG117" s="97">
        <v>0</v>
      </c>
      <c r="AH117" s="96">
        <v>0</v>
      </c>
      <c r="AI117" s="97" t="s">
        <v>326</v>
      </c>
      <c r="AJ117" s="96">
        <v>22.500000000000039</v>
      </c>
      <c r="AK117" s="96">
        <v>28.786764705882401</v>
      </c>
      <c r="AL117" s="96" t="s">
        <v>94</v>
      </c>
      <c r="AM117" s="95">
        <v>2.5588235294117645</v>
      </c>
      <c r="AN117" s="95">
        <v>0</v>
      </c>
      <c r="AO117" s="98" t="s">
        <v>326</v>
      </c>
      <c r="AP117" s="98">
        <v>0</v>
      </c>
      <c r="AQ117" s="98" t="s">
        <v>326</v>
      </c>
      <c r="AR117" s="98">
        <v>5.5308449999999993</v>
      </c>
      <c r="AS117" s="98">
        <v>7.0762281617647043</v>
      </c>
      <c r="AT117" s="99" t="s">
        <v>100</v>
      </c>
      <c r="AU117" s="98">
        <v>491.56952010249989</v>
      </c>
      <c r="AV117" s="98">
        <v>628.91982718996303</v>
      </c>
      <c r="AW117" s="98">
        <v>64.526524999999992</v>
      </c>
      <c r="AX117" s="98">
        <v>82.555995220588215</v>
      </c>
      <c r="AY117" s="98">
        <v>7.6562500000000133</v>
      </c>
      <c r="AZ117" s="98">
        <v>9.7954963235294272</v>
      </c>
      <c r="BA117" s="100">
        <v>3185000</v>
      </c>
      <c r="BB117" s="100">
        <v>4074926.4705882352</v>
      </c>
      <c r="BC117" s="101">
        <v>2.1233333333333333E-2</v>
      </c>
      <c r="BD117" s="101">
        <v>2.7166176470588232E-2</v>
      </c>
      <c r="BE117" s="96">
        <v>0</v>
      </c>
      <c r="BF117" s="96">
        <v>0</v>
      </c>
      <c r="BG117" s="95">
        <v>1.2794117647058822</v>
      </c>
      <c r="BH117" s="95">
        <v>1.2794117647058822</v>
      </c>
      <c r="BI117" s="96" t="s">
        <v>326</v>
      </c>
      <c r="CA117" s="34"/>
      <c r="CB117" s="34"/>
      <c r="CC117" s="34"/>
      <c r="CD117" s="34"/>
      <c r="CE117" s="17" t="s">
        <v>157</v>
      </c>
      <c r="CF117" s="17" t="s">
        <v>161</v>
      </c>
      <c r="CG117" s="17">
        <f t="shared" si="9"/>
        <v>0</v>
      </c>
      <c r="CH117" s="34"/>
      <c r="CI117" s="34"/>
      <c r="CJ117" s="34"/>
      <c r="CK117" s="34"/>
      <c r="CL117" s="34"/>
      <c r="CM117" s="34"/>
      <c r="CN117" s="34"/>
      <c r="CO117" s="34"/>
      <c r="CP117" s="34"/>
      <c r="CQ117" s="34"/>
    </row>
    <row r="118" spans="2:95" x14ac:dyDescent="0.25">
      <c r="B118" s="34">
        <v>118</v>
      </c>
      <c r="C118" s="34">
        <v>2024</v>
      </c>
      <c r="D118" s="34" t="s">
        <v>109</v>
      </c>
      <c r="E118" s="34">
        <v>52</v>
      </c>
      <c r="F118" s="34" t="s">
        <v>80</v>
      </c>
      <c r="G118" s="34" t="s">
        <v>155</v>
      </c>
      <c r="H118" s="34" t="s">
        <v>151</v>
      </c>
      <c r="I118" s="34" t="s">
        <v>84</v>
      </c>
      <c r="J118" s="34" t="s">
        <v>89</v>
      </c>
      <c r="K118" s="34" t="s">
        <v>325</v>
      </c>
      <c r="L118" s="34" t="s">
        <v>171</v>
      </c>
      <c r="M118" s="34" t="s">
        <v>474</v>
      </c>
      <c r="N118" s="116">
        <v>0.22222222222222221</v>
      </c>
      <c r="O118" s="116">
        <v>0.2361111111111111</v>
      </c>
      <c r="P118" s="116" t="s">
        <v>57</v>
      </c>
      <c r="Q118" s="116">
        <v>0.75</v>
      </c>
      <c r="R118" s="116" t="s">
        <v>70</v>
      </c>
      <c r="S118" s="116">
        <v>0.76388888888888884</v>
      </c>
      <c r="T118" s="34" t="s">
        <v>32</v>
      </c>
      <c r="U118" s="34" t="s">
        <v>47</v>
      </c>
      <c r="V118" s="34" t="s">
        <v>45</v>
      </c>
      <c r="W118" s="34" t="s">
        <v>326</v>
      </c>
      <c r="X118" s="34" t="s">
        <v>326</v>
      </c>
      <c r="Y118" s="34" t="s">
        <v>326</v>
      </c>
      <c r="Z118" s="34" t="s">
        <v>32</v>
      </c>
      <c r="AA118" s="34" t="s">
        <v>45</v>
      </c>
      <c r="AB118" s="95">
        <v>0</v>
      </c>
      <c r="AC118" s="34" t="s">
        <v>32</v>
      </c>
      <c r="AD118" s="34" t="s">
        <v>45</v>
      </c>
      <c r="AE118" s="95">
        <v>0</v>
      </c>
      <c r="AF118" s="96">
        <v>12.333333333333332</v>
      </c>
      <c r="AG118" s="97">
        <v>0</v>
      </c>
      <c r="AH118" s="96">
        <v>0</v>
      </c>
      <c r="AI118" s="97" t="s">
        <v>326</v>
      </c>
      <c r="AJ118" s="96">
        <v>19.999999999999968</v>
      </c>
      <c r="AK118" s="96">
        <v>25.588235294117602</v>
      </c>
      <c r="AL118" s="96" t="s">
        <v>94</v>
      </c>
      <c r="AM118" s="95">
        <v>2.5588235294117645</v>
      </c>
      <c r="AN118" s="95">
        <v>0</v>
      </c>
      <c r="AO118" s="98" t="s">
        <v>326</v>
      </c>
      <c r="AP118" s="98">
        <v>0</v>
      </c>
      <c r="AQ118" s="98" t="s">
        <v>326</v>
      </c>
      <c r="AR118" s="98">
        <v>4.999999999999992</v>
      </c>
      <c r="AS118" s="98">
        <v>6.3970588235294006</v>
      </c>
      <c r="AT118" s="99" t="s">
        <v>99</v>
      </c>
      <c r="AU118" s="98">
        <v>0</v>
      </c>
      <c r="AV118" s="98">
        <v>0</v>
      </c>
      <c r="AW118" s="98">
        <v>0</v>
      </c>
      <c r="AX118" s="98">
        <v>0</v>
      </c>
      <c r="AY118" s="98">
        <v>6.8055555555555456</v>
      </c>
      <c r="AZ118" s="98">
        <v>8.7071078431372406</v>
      </c>
      <c r="BA118" s="100">
        <v>93972.602739726033</v>
      </c>
      <c r="BB118" s="100">
        <v>120229.65350523771</v>
      </c>
      <c r="BC118" s="101">
        <v>3.9155251141552517E-3</v>
      </c>
      <c r="BD118" s="101">
        <v>5.0095688960515713E-3</v>
      </c>
      <c r="BE118" s="96">
        <v>39.999999999999936</v>
      </c>
      <c r="BF118" s="96">
        <v>51.176470588235205</v>
      </c>
      <c r="BG118" s="95">
        <v>0</v>
      </c>
      <c r="BH118" s="95">
        <v>1.2794117647058822</v>
      </c>
      <c r="BI118" s="96" t="s">
        <v>326</v>
      </c>
      <c r="CA118" s="34"/>
      <c r="CB118" s="34"/>
      <c r="CC118" s="34"/>
      <c r="CD118" s="34"/>
      <c r="CE118" s="17" t="s">
        <v>157</v>
      </c>
      <c r="CF118" s="17" t="s">
        <v>160</v>
      </c>
      <c r="CG118" s="17">
        <f t="shared" si="9"/>
        <v>0</v>
      </c>
      <c r="CH118" s="34"/>
      <c r="CI118" s="34"/>
      <c r="CJ118" s="34"/>
      <c r="CK118" s="34"/>
      <c r="CL118" s="34"/>
      <c r="CM118" s="34"/>
      <c r="CN118" s="34"/>
      <c r="CO118" s="34"/>
      <c r="CP118" s="34"/>
      <c r="CQ118" s="34"/>
    </row>
    <row r="119" spans="2:95" x14ac:dyDescent="0.25">
      <c r="B119" s="34">
        <v>119</v>
      </c>
      <c r="C119" s="34">
        <v>2024</v>
      </c>
      <c r="D119" s="34" t="s">
        <v>261</v>
      </c>
      <c r="E119" s="34">
        <v>35</v>
      </c>
      <c r="F119" s="34" t="s">
        <v>78</v>
      </c>
      <c r="G119" s="34" t="s">
        <v>154</v>
      </c>
      <c r="H119" s="34" t="s">
        <v>151</v>
      </c>
      <c r="I119" s="34" t="s">
        <v>84</v>
      </c>
      <c r="J119" s="34" t="s">
        <v>89</v>
      </c>
      <c r="K119" s="34" t="s">
        <v>325</v>
      </c>
      <c r="L119" s="34" t="s">
        <v>168</v>
      </c>
      <c r="M119" s="34" t="s">
        <v>473</v>
      </c>
      <c r="N119" s="116">
        <v>0.25</v>
      </c>
      <c r="O119" s="116">
        <v>0.29166666666666669</v>
      </c>
      <c r="P119" s="116" t="s">
        <v>59</v>
      </c>
      <c r="Q119" s="116">
        <v>0.6875</v>
      </c>
      <c r="R119" s="116" t="s">
        <v>68</v>
      </c>
      <c r="S119" s="116">
        <v>0.73611111111111116</v>
      </c>
      <c r="T119" s="34" t="s">
        <v>27</v>
      </c>
      <c r="U119" s="34" t="s">
        <v>326</v>
      </c>
      <c r="V119" s="34" t="s">
        <v>42</v>
      </c>
      <c r="W119" s="34" t="s">
        <v>326</v>
      </c>
      <c r="X119" s="34" t="s">
        <v>326</v>
      </c>
      <c r="Y119" s="34" t="s">
        <v>326</v>
      </c>
      <c r="Z119" s="34" t="s">
        <v>27</v>
      </c>
      <c r="AA119" s="34" t="s">
        <v>42</v>
      </c>
      <c r="AB119" s="95">
        <v>0</v>
      </c>
      <c r="AC119" s="34" t="s">
        <v>27</v>
      </c>
      <c r="AD119" s="34" t="s">
        <v>42</v>
      </c>
      <c r="AE119" s="95">
        <v>0</v>
      </c>
      <c r="AF119" s="96">
        <v>9.5</v>
      </c>
      <c r="AG119" s="97">
        <v>0</v>
      </c>
      <c r="AH119" s="96">
        <v>0</v>
      </c>
      <c r="AI119" s="97" t="s">
        <v>326</v>
      </c>
      <c r="AJ119" s="96">
        <v>65.000000000000057</v>
      </c>
      <c r="AK119" s="96">
        <v>83.161764705882419</v>
      </c>
      <c r="AL119" s="96" t="s">
        <v>96</v>
      </c>
      <c r="AM119" s="95">
        <v>2.5588235294117645</v>
      </c>
      <c r="AN119" s="95">
        <v>0</v>
      </c>
      <c r="AO119" s="98" t="s">
        <v>326</v>
      </c>
      <c r="AP119" s="98">
        <v>0</v>
      </c>
      <c r="AQ119" s="98" t="s">
        <v>326</v>
      </c>
      <c r="AR119" s="98">
        <v>14.4</v>
      </c>
      <c r="AS119" s="98">
        <v>18.423529411764704</v>
      </c>
      <c r="AT119" s="99" t="s">
        <v>101</v>
      </c>
      <c r="AU119" s="98">
        <v>138.37940869565216</v>
      </c>
      <c r="AV119" s="98">
        <v>177.04424347826082</v>
      </c>
      <c r="AW119" s="98">
        <v>17.043478260869566</v>
      </c>
      <c r="AX119" s="98">
        <v>21.805626598465473</v>
      </c>
      <c r="AY119" s="98">
        <v>22.118055555555575</v>
      </c>
      <c r="AZ119" s="98">
        <v>28.298100490196102</v>
      </c>
      <c r="BA119" s="100">
        <v>578200</v>
      </c>
      <c r="BB119" s="100">
        <v>739755.88235294109</v>
      </c>
      <c r="BC119" s="101">
        <v>2.4091666666666667E-2</v>
      </c>
      <c r="BD119" s="101">
        <v>3.082316176470588E-2</v>
      </c>
      <c r="BE119" s="96">
        <v>0</v>
      </c>
      <c r="BF119" s="96">
        <v>0</v>
      </c>
      <c r="BG119" s="95">
        <v>1.2794117647058822</v>
      </c>
      <c r="BH119" s="95">
        <v>1.2794117647058822</v>
      </c>
      <c r="BI119" s="96" t="s">
        <v>326</v>
      </c>
      <c r="CA119" s="34"/>
      <c r="CB119" s="34"/>
      <c r="CC119" s="34"/>
      <c r="CD119" s="34"/>
      <c r="CE119" s="17" t="s">
        <v>157</v>
      </c>
      <c r="CF119" s="17" t="s">
        <v>165</v>
      </c>
      <c r="CG119" s="17">
        <f t="shared" si="9"/>
        <v>0</v>
      </c>
      <c r="CH119" s="34"/>
      <c r="CI119" s="34"/>
      <c r="CJ119" s="34"/>
      <c r="CK119" s="34"/>
      <c r="CL119" s="34"/>
      <c r="CM119" s="34"/>
      <c r="CN119" s="34"/>
      <c r="CO119" s="34"/>
      <c r="CP119" s="34"/>
      <c r="CQ119" s="34"/>
    </row>
    <row r="120" spans="2:95" x14ac:dyDescent="0.25">
      <c r="B120" s="34">
        <v>120</v>
      </c>
      <c r="C120" s="34">
        <v>2024</v>
      </c>
      <c r="D120" s="34" t="s">
        <v>110</v>
      </c>
      <c r="E120" s="34">
        <v>57</v>
      </c>
      <c r="F120" s="34" t="s">
        <v>80</v>
      </c>
      <c r="G120" s="34" t="s">
        <v>152</v>
      </c>
      <c r="H120" s="34" t="s">
        <v>151</v>
      </c>
      <c r="I120" s="34" t="s">
        <v>85</v>
      </c>
      <c r="J120" s="34" t="s">
        <v>90</v>
      </c>
      <c r="K120" s="34" t="s">
        <v>325</v>
      </c>
      <c r="L120" s="34" t="s">
        <v>167</v>
      </c>
      <c r="M120" s="34" t="s">
        <v>253</v>
      </c>
      <c r="N120" s="116">
        <v>0.20833333333333334</v>
      </c>
      <c r="O120" s="116">
        <v>0.25347222222222221</v>
      </c>
      <c r="P120" s="116" t="s">
        <v>58</v>
      </c>
      <c r="Q120" s="116">
        <v>0.58333333333333337</v>
      </c>
      <c r="R120" s="116" t="s">
        <v>66</v>
      </c>
      <c r="S120" s="116">
        <v>0.65625</v>
      </c>
      <c r="T120" s="34" t="s">
        <v>27</v>
      </c>
      <c r="U120" s="34" t="s">
        <v>326</v>
      </c>
      <c r="V120" s="34" t="s">
        <v>42</v>
      </c>
      <c r="W120" s="34" t="s">
        <v>24</v>
      </c>
      <c r="X120" s="34" t="s">
        <v>42</v>
      </c>
      <c r="Y120" s="34" t="s">
        <v>326</v>
      </c>
      <c r="Z120" s="34" t="s">
        <v>24</v>
      </c>
      <c r="AA120" s="34" t="s">
        <v>42</v>
      </c>
      <c r="AB120" s="95">
        <v>1.2794117647058822</v>
      </c>
      <c r="AC120" s="34" t="s">
        <v>24</v>
      </c>
      <c r="AD120" s="34" t="s">
        <v>42</v>
      </c>
      <c r="AE120" s="95">
        <v>1.2794117647058822</v>
      </c>
      <c r="AF120" s="96">
        <v>7.9166666666666679</v>
      </c>
      <c r="AG120" s="97">
        <v>22.5</v>
      </c>
      <c r="AH120" s="96">
        <v>28.786764705882351</v>
      </c>
      <c r="AI120" s="97" t="s">
        <v>103</v>
      </c>
      <c r="AJ120" s="96">
        <v>84.999999999999957</v>
      </c>
      <c r="AK120" s="96">
        <v>108.74999999999994</v>
      </c>
      <c r="AL120" s="96" t="s">
        <v>96</v>
      </c>
      <c r="AM120" s="95">
        <v>2.5588235294117645</v>
      </c>
      <c r="AN120" s="95">
        <v>2.5588235294117645</v>
      </c>
      <c r="AO120" s="98">
        <v>10.2525</v>
      </c>
      <c r="AP120" s="98">
        <v>13.117169117647057</v>
      </c>
      <c r="AQ120" s="98" t="s">
        <v>108</v>
      </c>
      <c r="AR120" s="98">
        <v>21.531593137254898</v>
      </c>
      <c r="AS120" s="98">
        <v>27.547773572664351</v>
      </c>
      <c r="AT120" s="99" t="s">
        <v>102</v>
      </c>
      <c r="AU120" s="98">
        <v>199.35132819458954</v>
      </c>
      <c r="AV120" s="98">
        <v>255.0524346019013</v>
      </c>
      <c r="AW120" s="98">
        <v>24.553075203787269</v>
      </c>
      <c r="AX120" s="98">
        <v>31.413493275433709</v>
      </c>
      <c r="AY120" s="98">
        <v>28.923611111111097</v>
      </c>
      <c r="AZ120" s="98">
        <v>37.005208333333314</v>
      </c>
      <c r="BA120" s="100">
        <v>4108650</v>
      </c>
      <c r="BB120" s="100">
        <v>5256655.1470588231</v>
      </c>
      <c r="BC120" s="101">
        <v>8.5596875000000003E-2</v>
      </c>
      <c r="BD120" s="101">
        <v>0.10951364889705882</v>
      </c>
      <c r="BE120" s="96">
        <v>0</v>
      </c>
      <c r="BF120" s="96">
        <v>0</v>
      </c>
      <c r="BG120" s="95">
        <v>1.2794117647058822</v>
      </c>
      <c r="BH120" s="95">
        <v>1.2794117647058822</v>
      </c>
      <c r="BI120" s="96" t="s">
        <v>326</v>
      </c>
      <c r="CA120" s="34"/>
      <c r="CB120" s="34"/>
      <c r="CC120" s="34"/>
      <c r="CD120" s="34"/>
      <c r="CE120" s="17" t="s">
        <v>157</v>
      </c>
      <c r="CF120" s="17" t="s">
        <v>164</v>
      </c>
      <c r="CG120" s="17">
        <f t="shared" si="9"/>
        <v>0</v>
      </c>
      <c r="CH120" s="34"/>
      <c r="CI120" s="34"/>
      <c r="CJ120" s="34"/>
      <c r="CK120" s="34"/>
      <c r="CL120" s="34"/>
      <c r="CM120" s="34"/>
      <c r="CN120" s="34"/>
      <c r="CO120" s="34"/>
      <c r="CP120" s="34"/>
      <c r="CQ120" s="34"/>
    </row>
    <row r="121" spans="2:95" x14ac:dyDescent="0.25">
      <c r="B121" s="34">
        <v>121</v>
      </c>
      <c r="C121" s="34">
        <v>2024</v>
      </c>
      <c r="D121" s="34" t="s">
        <v>109</v>
      </c>
      <c r="E121" s="34">
        <v>34</v>
      </c>
      <c r="F121" s="34" t="s">
        <v>78</v>
      </c>
      <c r="G121" s="34" t="s">
        <v>152</v>
      </c>
      <c r="H121" s="34" t="s">
        <v>151</v>
      </c>
      <c r="I121" s="34" t="s">
        <v>83</v>
      </c>
      <c r="J121" s="34" t="s">
        <v>89</v>
      </c>
      <c r="K121" s="34" t="s">
        <v>325</v>
      </c>
      <c r="L121" s="34" t="s">
        <v>177</v>
      </c>
      <c r="M121" s="34" t="s">
        <v>474</v>
      </c>
      <c r="N121" s="116">
        <v>0.20833333333333334</v>
      </c>
      <c r="O121" s="116">
        <v>0.25</v>
      </c>
      <c r="P121" s="116" t="s">
        <v>58</v>
      </c>
      <c r="Q121" s="116">
        <v>0.58333333333333337</v>
      </c>
      <c r="R121" s="116" t="s">
        <v>66</v>
      </c>
      <c r="S121" s="116">
        <v>0.625</v>
      </c>
      <c r="T121" s="34" t="s">
        <v>32</v>
      </c>
      <c r="U121" s="34" t="s">
        <v>47</v>
      </c>
      <c r="V121" s="34" t="s">
        <v>45</v>
      </c>
      <c r="W121" s="34" t="s">
        <v>26</v>
      </c>
      <c r="X121" s="34" t="s">
        <v>43</v>
      </c>
      <c r="Y121" s="34" t="s">
        <v>48</v>
      </c>
      <c r="Z121" s="34" t="s">
        <v>32</v>
      </c>
      <c r="AA121" s="34" t="s">
        <v>45</v>
      </c>
      <c r="AB121" s="95">
        <v>0</v>
      </c>
      <c r="AC121" s="34" t="s">
        <v>32</v>
      </c>
      <c r="AD121" s="34" t="s">
        <v>45</v>
      </c>
      <c r="AE121" s="95">
        <v>0</v>
      </c>
      <c r="AF121" s="96">
        <v>8</v>
      </c>
      <c r="AG121" s="97">
        <v>30</v>
      </c>
      <c r="AH121" s="96">
        <v>38.382352941176464</v>
      </c>
      <c r="AI121" s="97" t="s">
        <v>95</v>
      </c>
      <c r="AJ121" s="96">
        <v>59.999999999999964</v>
      </c>
      <c r="AK121" s="96">
        <v>76.764705882352885</v>
      </c>
      <c r="AL121" s="96" t="s">
        <v>95</v>
      </c>
      <c r="AM121" s="95">
        <v>2.5588235294117645</v>
      </c>
      <c r="AN121" s="95">
        <v>2.5588235294117645</v>
      </c>
      <c r="AO121" s="98">
        <v>12.135000000000002</v>
      </c>
      <c r="AP121" s="98">
        <v>15.525661764705884</v>
      </c>
      <c r="AQ121" s="98" t="s">
        <v>108</v>
      </c>
      <c r="AR121" s="98">
        <v>12.260146000000006</v>
      </c>
      <c r="AS121" s="98">
        <v>15.68577502941177</v>
      </c>
      <c r="AT121" s="99" t="s">
        <v>101</v>
      </c>
      <c r="AU121" s="98">
        <v>1509.9455105</v>
      </c>
      <c r="AV121" s="98">
        <v>1931.8420501985293</v>
      </c>
      <c r="AW121" s="98">
        <v>198.20499999999998</v>
      </c>
      <c r="AX121" s="98">
        <v>253.58580882352936</v>
      </c>
      <c r="AY121" s="98">
        <v>20.416666666666654</v>
      </c>
      <c r="AZ121" s="98">
        <v>26.121323529411747</v>
      </c>
      <c r="BA121" s="100">
        <v>7094931.5068493159</v>
      </c>
      <c r="BB121" s="100">
        <v>9077338.8396454472</v>
      </c>
      <c r="BC121" s="101">
        <v>0.29562214611872151</v>
      </c>
      <c r="BD121" s="101">
        <v>0.37822245165189367</v>
      </c>
      <c r="BE121" s="96">
        <v>59.999999999999929</v>
      </c>
      <c r="BF121" s="96">
        <v>76.764705882352843</v>
      </c>
      <c r="BG121" s="95">
        <v>0</v>
      </c>
      <c r="BH121" s="95">
        <v>1.2794117647058822</v>
      </c>
      <c r="BI121" s="96" t="s">
        <v>326</v>
      </c>
      <c r="CA121" s="34"/>
      <c r="CB121" s="34"/>
      <c r="CC121" s="34"/>
      <c r="CD121" s="34"/>
      <c r="CE121" s="17" t="s">
        <v>157</v>
      </c>
      <c r="CF121" s="17" t="s">
        <v>166</v>
      </c>
      <c r="CG121" s="17">
        <f t="shared" si="9"/>
        <v>0</v>
      </c>
      <c r="CH121" s="34"/>
      <c r="CI121" s="34"/>
      <c r="CJ121" s="34"/>
      <c r="CK121" s="34"/>
      <c r="CL121" s="34"/>
      <c r="CM121" s="34"/>
      <c r="CN121" s="34"/>
      <c r="CO121" s="34"/>
      <c r="CP121" s="34"/>
      <c r="CQ121" s="34"/>
    </row>
    <row r="122" spans="2:95" x14ac:dyDescent="0.25">
      <c r="B122" s="34">
        <v>122</v>
      </c>
      <c r="C122" s="34">
        <v>2024</v>
      </c>
      <c r="D122" s="34" t="s">
        <v>110</v>
      </c>
      <c r="E122" s="34">
        <v>32</v>
      </c>
      <c r="F122" s="34" t="s">
        <v>78</v>
      </c>
      <c r="G122" s="34" t="s">
        <v>155</v>
      </c>
      <c r="H122" s="34" t="s">
        <v>151</v>
      </c>
      <c r="I122" s="34" t="s">
        <v>83</v>
      </c>
      <c r="J122" s="34" t="s">
        <v>90</v>
      </c>
      <c r="K122" s="34" t="s">
        <v>325</v>
      </c>
      <c r="L122" s="34" t="s">
        <v>167</v>
      </c>
      <c r="M122" s="34" t="s">
        <v>474</v>
      </c>
      <c r="N122" s="116">
        <v>0.22916666666666666</v>
      </c>
      <c r="O122" s="116">
        <v>0.27083333333333331</v>
      </c>
      <c r="P122" s="116" t="s">
        <v>58</v>
      </c>
      <c r="Q122" s="116">
        <v>0.66666666666666663</v>
      </c>
      <c r="R122" s="116" t="s">
        <v>68</v>
      </c>
      <c r="S122" s="116">
        <v>0.72916666666666663</v>
      </c>
      <c r="T122" s="34" t="s">
        <v>26</v>
      </c>
      <c r="U122" s="34" t="s">
        <v>48</v>
      </c>
      <c r="V122" s="34" t="s">
        <v>43</v>
      </c>
      <c r="W122" s="34" t="s">
        <v>34</v>
      </c>
      <c r="X122" s="34" t="s">
        <v>44</v>
      </c>
      <c r="Y122" s="34" t="s">
        <v>328</v>
      </c>
      <c r="Z122" s="34" t="s">
        <v>27</v>
      </c>
      <c r="AA122" s="34" t="s">
        <v>42</v>
      </c>
      <c r="AB122" s="95">
        <v>1.2794117647058822</v>
      </c>
      <c r="AC122" s="34" t="s">
        <v>26</v>
      </c>
      <c r="AD122" s="34" t="s">
        <v>43</v>
      </c>
      <c r="AE122" s="95">
        <v>0</v>
      </c>
      <c r="AF122" s="96">
        <v>9.5</v>
      </c>
      <c r="AG122" s="97">
        <v>25</v>
      </c>
      <c r="AH122" s="96">
        <v>31.985294117647058</v>
      </c>
      <c r="AI122" s="97" t="s">
        <v>103</v>
      </c>
      <c r="AJ122" s="96">
        <v>75</v>
      </c>
      <c r="AK122" s="96">
        <v>95.955882352941174</v>
      </c>
      <c r="AL122" s="96" t="s">
        <v>96</v>
      </c>
      <c r="AM122" s="95">
        <v>2.5588235294117645</v>
      </c>
      <c r="AN122" s="95">
        <v>2.5588235294117645</v>
      </c>
      <c r="AO122" s="98">
        <v>10.112499999999999</v>
      </c>
      <c r="AP122" s="98">
        <v>12.938051470588233</v>
      </c>
      <c r="AQ122" s="98" t="s">
        <v>108</v>
      </c>
      <c r="AR122" s="98">
        <v>16.542873</v>
      </c>
      <c r="AS122" s="98">
        <v>21.165146338235292</v>
      </c>
      <c r="AT122" s="99" t="s">
        <v>102</v>
      </c>
      <c r="AU122" s="98">
        <v>633.28470849371536</v>
      </c>
      <c r="AV122" s="98">
        <v>810.23190645519458</v>
      </c>
      <c r="AW122" s="98">
        <v>83.128957153846144</v>
      </c>
      <c r="AX122" s="98">
        <v>106.35616577036197</v>
      </c>
      <c r="AY122" s="98">
        <v>25.520833333333332</v>
      </c>
      <c r="AZ122" s="98">
        <v>32.651654411764703</v>
      </c>
      <c r="BA122" s="100">
        <v>4148219.1780821914</v>
      </c>
      <c r="BB122" s="100">
        <v>5307280.419016921</v>
      </c>
      <c r="BC122" s="101">
        <v>8.6421232876712314E-2</v>
      </c>
      <c r="BD122" s="101">
        <v>0.11056834206285251</v>
      </c>
      <c r="BE122" s="96">
        <v>0</v>
      </c>
      <c r="BF122" s="96">
        <v>0</v>
      </c>
      <c r="BG122" s="95">
        <v>1.2794117647058822</v>
      </c>
      <c r="BH122" s="95">
        <v>1.2794117647058822</v>
      </c>
      <c r="BI122" s="96" t="s">
        <v>326</v>
      </c>
      <c r="CA122" s="34"/>
      <c r="CB122" s="34"/>
      <c r="CC122" s="34"/>
      <c r="CD122" s="34"/>
      <c r="CE122" s="17" t="s">
        <v>157</v>
      </c>
      <c r="CF122" s="17" t="s">
        <v>163</v>
      </c>
      <c r="CG122" s="17">
        <f t="shared" si="9"/>
        <v>0</v>
      </c>
      <c r="CH122" s="34"/>
      <c r="CI122" s="34"/>
      <c r="CJ122" s="34"/>
      <c r="CK122" s="34"/>
      <c r="CL122" s="34"/>
      <c r="CM122" s="34"/>
      <c r="CN122" s="34"/>
      <c r="CO122" s="34"/>
      <c r="CP122" s="34"/>
      <c r="CQ122" s="34"/>
    </row>
    <row r="123" spans="2:95" x14ac:dyDescent="0.25">
      <c r="B123" s="34">
        <v>123</v>
      </c>
      <c r="C123" s="34">
        <v>2024</v>
      </c>
      <c r="D123" s="34" t="s">
        <v>110</v>
      </c>
      <c r="E123" s="34">
        <v>40</v>
      </c>
      <c r="F123" s="34" t="s">
        <v>79</v>
      </c>
      <c r="G123" s="34" t="s">
        <v>152</v>
      </c>
      <c r="H123" s="34" t="s">
        <v>151</v>
      </c>
      <c r="I123" s="34" t="s">
        <v>84</v>
      </c>
      <c r="J123" s="34" t="s">
        <v>90</v>
      </c>
      <c r="K123" s="34" t="s">
        <v>325</v>
      </c>
      <c r="L123" s="34" t="s">
        <v>168</v>
      </c>
      <c r="M123" s="34" t="s">
        <v>474</v>
      </c>
      <c r="N123" s="116">
        <v>0.22222222222222221</v>
      </c>
      <c r="O123" s="116">
        <v>0.25</v>
      </c>
      <c r="P123" s="116" t="s">
        <v>58</v>
      </c>
      <c r="Q123" s="116">
        <v>0.59722222222222221</v>
      </c>
      <c r="R123" s="116" t="s">
        <v>66</v>
      </c>
      <c r="S123" s="116">
        <v>0.63888888888888884</v>
      </c>
      <c r="T123" s="34" t="s">
        <v>26</v>
      </c>
      <c r="U123" s="34" t="s">
        <v>48</v>
      </c>
      <c r="V123" s="34" t="s">
        <v>43</v>
      </c>
      <c r="W123" s="34" t="s">
        <v>326</v>
      </c>
      <c r="X123" s="34" t="s">
        <v>326</v>
      </c>
      <c r="Y123" s="34" t="s">
        <v>326</v>
      </c>
      <c r="Z123" s="34" t="s">
        <v>30</v>
      </c>
      <c r="AA123" s="34" t="s">
        <v>44</v>
      </c>
      <c r="AB123" s="95">
        <v>1.2794117647058822</v>
      </c>
      <c r="AC123" s="34" t="s">
        <v>26</v>
      </c>
      <c r="AD123" s="34" t="s">
        <v>43</v>
      </c>
      <c r="AE123" s="95">
        <v>0</v>
      </c>
      <c r="AF123" s="96">
        <v>8.3333333333333321</v>
      </c>
      <c r="AG123" s="97">
        <v>0</v>
      </c>
      <c r="AH123" s="96">
        <v>0</v>
      </c>
      <c r="AI123" s="97" t="s">
        <v>326</v>
      </c>
      <c r="AJ123" s="96">
        <v>49.999999999999979</v>
      </c>
      <c r="AK123" s="96">
        <v>63.970588235294088</v>
      </c>
      <c r="AL123" s="96" t="s">
        <v>95</v>
      </c>
      <c r="AM123" s="95">
        <v>2.5588235294117645</v>
      </c>
      <c r="AN123" s="95">
        <v>0</v>
      </c>
      <c r="AO123" s="98" t="s">
        <v>326</v>
      </c>
      <c r="AP123" s="98">
        <v>0</v>
      </c>
      <c r="AQ123" s="98" t="s">
        <v>326</v>
      </c>
      <c r="AR123" s="98">
        <v>5.5308449999999993</v>
      </c>
      <c r="AS123" s="98">
        <v>7.0762281617647043</v>
      </c>
      <c r="AT123" s="99" t="s">
        <v>100</v>
      </c>
      <c r="AU123" s="98">
        <v>294.94171206149997</v>
      </c>
      <c r="AV123" s="98">
        <v>377.35189631397787</v>
      </c>
      <c r="AW123" s="98">
        <v>38.715914999999988</v>
      </c>
      <c r="AX123" s="98">
        <v>49.533597132352924</v>
      </c>
      <c r="AY123" s="98">
        <v>17.013888888888882</v>
      </c>
      <c r="AZ123" s="98">
        <v>21.767769607843128</v>
      </c>
      <c r="BA123" s="100">
        <v>1704931.5068493155</v>
      </c>
      <c r="BB123" s="100">
        <v>2181309.4278807417</v>
      </c>
      <c r="BC123" s="101">
        <v>3.5519406392694075E-2</v>
      </c>
      <c r="BD123" s="101">
        <v>4.5443946414182125E-2</v>
      </c>
      <c r="BE123" s="96">
        <v>0</v>
      </c>
      <c r="BF123" s="96">
        <v>0</v>
      </c>
      <c r="BG123" s="95">
        <v>1.2794117647058822</v>
      </c>
      <c r="BH123" s="95">
        <v>1.2794117647058822</v>
      </c>
      <c r="BI123" s="96" t="s">
        <v>326</v>
      </c>
      <c r="CA123" s="34"/>
      <c r="CB123" s="34"/>
      <c r="CC123" s="34"/>
      <c r="CD123" s="34"/>
      <c r="CE123" s="17" t="s">
        <v>152</v>
      </c>
      <c r="CF123" s="17" t="s">
        <v>151</v>
      </c>
      <c r="CG123" s="17">
        <f t="shared" si="9"/>
        <v>136.89705882352956</v>
      </c>
      <c r="CH123" s="34"/>
      <c r="CI123" s="34"/>
      <c r="CJ123" s="34"/>
      <c r="CK123" s="34"/>
      <c r="CL123" s="34"/>
      <c r="CM123" s="34"/>
      <c r="CN123" s="34"/>
      <c r="CO123" s="34"/>
      <c r="CP123" s="34"/>
      <c r="CQ123" s="34"/>
    </row>
    <row r="124" spans="2:95" x14ac:dyDescent="0.25">
      <c r="B124" s="34">
        <v>124</v>
      </c>
      <c r="C124" s="34">
        <v>2024</v>
      </c>
      <c r="D124" s="34" t="s">
        <v>110</v>
      </c>
      <c r="E124" s="34">
        <v>39</v>
      </c>
      <c r="F124" s="34" t="s">
        <v>78</v>
      </c>
      <c r="G124" s="34" t="s">
        <v>152</v>
      </c>
      <c r="H124" s="34" t="s">
        <v>151</v>
      </c>
      <c r="I124" s="34" t="s">
        <v>84</v>
      </c>
      <c r="J124" s="34" t="s">
        <v>89</v>
      </c>
      <c r="K124" s="34" t="s">
        <v>327</v>
      </c>
      <c r="L124" s="34" t="s">
        <v>170</v>
      </c>
      <c r="M124" s="34" t="s">
        <v>473</v>
      </c>
      <c r="N124" s="116">
        <v>0.22916666666666666</v>
      </c>
      <c r="O124" s="116">
        <v>0.29166666666666669</v>
      </c>
      <c r="P124" s="116" t="s">
        <v>59</v>
      </c>
      <c r="Q124" s="116">
        <v>0.6875</v>
      </c>
      <c r="R124" s="116" t="s">
        <v>68</v>
      </c>
      <c r="S124" s="116">
        <v>0.76041666666666663</v>
      </c>
      <c r="T124" s="34" t="s">
        <v>24</v>
      </c>
      <c r="U124" s="34" t="s">
        <v>326</v>
      </c>
      <c r="V124" s="34" t="s">
        <v>42</v>
      </c>
      <c r="W124" s="34" t="s">
        <v>40</v>
      </c>
      <c r="X124" s="34" t="s">
        <v>42</v>
      </c>
      <c r="Y124" s="34" t="s">
        <v>326</v>
      </c>
      <c r="Z124" s="34" t="s">
        <v>24</v>
      </c>
      <c r="AA124" s="34" t="s">
        <v>42</v>
      </c>
      <c r="AB124" s="95">
        <v>0</v>
      </c>
      <c r="AC124" s="34" t="s">
        <v>24</v>
      </c>
      <c r="AD124" s="34" t="s">
        <v>42</v>
      </c>
      <c r="AE124" s="95">
        <v>0</v>
      </c>
      <c r="AF124" s="96">
        <v>9.5</v>
      </c>
      <c r="AG124" s="97">
        <v>7.5</v>
      </c>
      <c r="AH124" s="96">
        <v>9.595588235294116</v>
      </c>
      <c r="AI124" s="97" t="s">
        <v>148</v>
      </c>
      <c r="AJ124" s="96">
        <v>97.5</v>
      </c>
      <c r="AK124" s="96">
        <v>124.74264705882352</v>
      </c>
      <c r="AL124" s="96" t="s">
        <v>96</v>
      </c>
      <c r="AM124" s="95">
        <v>2.5588235294117645</v>
      </c>
      <c r="AN124" s="95">
        <v>2.5588235294117645</v>
      </c>
      <c r="AO124" s="98">
        <v>2.125</v>
      </c>
      <c r="AP124" s="98">
        <v>2.71875</v>
      </c>
      <c r="AQ124" s="98" t="s">
        <v>107</v>
      </c>
      <c r="AR124" s="98">
        <v>34.508099999999999</v>
      </c>
      <c r="AS124" s="98">
        <v>44.150069117647057</v>
      </c>
      <c r="AT124" s="99" t="s">
        <v>102</v>
      </c>
      <c r="AU124" s="98">
        <v>95.488141088621788</v>
      </c>
      <c r="AV124" s="98">
        <v>122.16865109867787</v>
      </c>
      <c r="AW124" s="98">
        <v>11.760781984508547</v>
      </c>
      <c r="AX124" s="98">
        <v>15.046882833121229</v>
      </c>
      <c r="AY124" s="98">
        <v>33.177083333333336</v>
      </c>
      <c r="AZ124" s="98">
        <v>42.447150735294116</v>
      </c>
      <c r="BA124" s="100">
        <v>1372000</v>
      </c>
      <c r="BB124" s="100">
        <v>1755352.9411764704</v>
      </c>
      <c r="BC124" s="101">
        <v>5.7166666666666664E-2</v>
      </c>
      <c r="BD124" s="101">
        <v>7.3139705882352926E-2</v>
      </c>
      <c r="BE124" s="96">
        <v>0</v>
      </c>
      <c r="BF124" s="96">
        <v>0</v>
      </c>
      <c r="BG124" s="95">
        <v>1.2794117647058822</v>
      </c>
      <c r="BH124" s="95">
        <v>1.2794117647058822</v>
      </c>
      <c r="BI124" s="96" t="s">
        <v>326</v>
      </c>
      <c r="CA124" s="34"/>
      <c r="CB124" s="34"/>
      <c r="CC124" s="34"/>
      <c r="CD124" s="34"/>
      <c r="CE124" s="17" t="s">
        <v>152</v>
      </c>
      <c r="CF124" s="17" t="s">
        <v>162</v>
      </c>
      <c r="CG124" s="17">
        <f t="shared" si="9"/>
        <v>0</v>
      </c>
      <c r="CH124" s="34"/>
      <c r="CI124" s="34"/>
      <c r="CJ124" s="34"/>
      <c r="CK124" s="34"/>
      <c r="CL124" s="34"/>
      <c r="CM124" s="34"/>
      <c r="CN124" s="34"/>
      <c r="CO124" s="34"/>
      <c r="CP124" s="34"/>
      <c r="CQ124" s="34"/>
    </row>
    <row r="125" spans="2:95" x14ac:dyDescent="0.25">
      <c r="B125" s="34">
        <v>125</v>
      </c>
      <c r="C125" s="34">
        <v>2024</v>
      </c>
      <c r="D125" s="34" t="s">
        <v>110</v>
      </c>
      <c r="E125" s="34">
        <v>53</v>
      </c>
      <c r="F125" s="34" t="s">
        <v>80</v>
      </c>
      <c r="G125" s="34" t="s">
        <v>152</v>
      </c>
      <c r="H125" s="34" t="s">
        <v>151</v>
      </c>
      <c r="I125" s="34" t="s">
        <v>84</v>
      </c>
      <c r="J125" s="34" t="s">
        <v>89</v>
      </c>
      <c r="K125" s="34" t="s">
        <v>325</v>
      </c>
      <c r="L125" s="34" t="s">
        <v>167</v>
      </c>
      <c r="M125" s="34" t="s">
        <v>473</v>
      </c>
      <c r="N125" s="116">
        <v>0.2361111111111111</v>
      </c>
      <c r="O125" s="116">
        <v>0.28125</v>
      </c>
      <c r="P125" s="116" t="s">
        <v>58</v>
      </c>
      <c r="Q125" s="116">
        <v>0.6875</v>
      </c>
      <c r="R125" s="116" t="s">
        <v>68</v>
      </c>
      <c r="S125" s="116">
        <v>0.75</v>
      </c>
      <c r="T125" s="34" t="s">
        <v>27</v>
      </c>
      <c r="U125" s="34" t="s">
        <v>326</v>
      </c>
      <c r="V125" s="34" t="s">
        <v>42</v>
      </c>
      <c r="W125" s="34" t="s">
        <v>326</v>
      </c>
      <c r="X125" s="34" t="s">
        <v>326</v>
      </c>
      <c r="Y125" s="34" t="s">
        <v>326</v>
      </c>
      <c r="Z125" s="34" t="s">
        <v>27</v>
      </c>
      <c r="AA125" s="34" t="s">
        <v>42</v>
      </c>
      <c r="AB125" s="95">
        <v>0</v>
      </c>
      <c r="AC125" s="34" t="s">
        <v>27</v>
      </c>
      <c r="AD125" s="34" t="s">
        <v>42</v>
      </c>
      <c r="AE125" s="95">
        <v>0</v>
      </c>
      <c r="AF125" s="96">
        <v>9.75</v>
      </c>
      <c r="AG125" s="97">
        <v>0</v>
      </c>
      <c r="AH125" s="96">
        <v>0</v>
      </c>
      <c r="AI125" s="97" t="s">
        <v>326</v>
      </c>
      <c r="AJ125" s="96">
        <v>77.5</v>
      </c>
      <c r="AK125" s="96">
        <v>99.15441176470587</v>
      </c>
      <c r="AL125" s="96" t="s">
        <v>96</v>
      </c>
      <c r="AM125" s="95">
        <v>2.5588235294117645</v>
      </c>
      <c r="AN125" s="95">
        <v>0</v>
      </c>
      <c r="AO125" s="98" t="s">
        <v>326</v>
      </c>
      <c r="AP125" s="98">
        <v>0</v>
      </c>
      <c r="AQ125" s="98" t="s">
        <v>326</v>
      </c>
      <c r="AR125" s="98">
        <v>11.012028000000001</v>
      </c>
      <c r="AS125" s="98">
        <v>14.088918176470589</v>
      </c>
      <c r="AT125" s="99" t="s">
        <v>101</v>
      </c>
      <c r="AU125" s="98">
        <v>105.82207799860869</v>
      </c>
      <c r="AV125" s="98">
        <v>135.39001155704347</v>
      </c>
      <c r="AW125" s="98">
        <v>13.033559710144928</v>
      </c>
      <c r="AX125" s="98">
        <v>16.675289629156008</v>
      </c>
      <c r="AY125" s="98">
        <v>26.371527777777782</v>
      </c>
      <c r="AZ125" s="98">
        <v>33.740042892156865</v>
      </c>
      <c r="BA125" s="100">
        <v>578200</v>
      </c>
      <c r="BB125" s="100">
        <v>739755.88235294109</v>
      </c>
      <c r="BC125" s="101">
        <v>2.4091666666666667E-2</v>
      </c>
      <c r="BD125" s="101">
        <v>3.082316176470588E-2</v>
      </c>
      <c r="BE125" s="96">
        <v>0</v>
      </c>
      <c r="BF125" s="96">
        <v>0</v>
      </c>
      <c r="BG125" s="95">
        <v>1.2794117647058822</v>
      </c>
      <c r="BH125" s="95">
        <v>1.2794117647058822</v>
      </c>
      <c r="BI125" s="96" t="s">
        <v>326</v>
      </c>
      <c r="CA125" s="34"/>
      <c r="CB125" s="34"/>
      <c r="CC125" s="34"/>
      <c r="CD125" s="34"/>
      <c r="CE125" s="17" t="s">
        <v>152</v>
      </c>
      <c r="CF125" s="17" t="s">
        <v>161</v>
      </c>
      <c r="CG125" s="17">
        <f t="shared" si="9"/>
        <v>0</v>
      </c>
      <c r="CH125" s="34"/>
      <c r="CI125" s="34"/>
      <c r="CJ125" s="34"/>
      <c r="CK125" s="34"/>
      <c r="CL125" s="34"/>
      <c r="CM125" s="34"/>
      <c r="CN125" s="34"/>
      <c r="CO125" s="34"/>
      <c r="CP125" s="34"/>
      <c r="CQ125" s="34"/>
    </row>
    <row r="126" spans="2:95" x14ac:dyDescent="0.25">
      <c r="B126" s="34">
        <v>126</v>
      </c>
      <c r="C126" s="34">
        <v>2024</v>
      </c>
      <c r="D126" s="34" t="s">
        <v>110</v>
      </c>
      <c r="E126" s="34">
        <v>34</v>
      </c>
      <c r="F126" s="34" t="s">
        <v>78</v>
      </c>
      <c r="G126" s="34" t="s">
        <v>152</v>
      </c>
      <c r="H126" s="34" t="s">
        <v>151</v>
      </c>
      <c r="I126" s="34" t="s">
        <v>84</v>
      </c>
      <c r="J126" s="34" t="s">
        <v>91</v>
      </c>
      <c r="K126" s="34" t="s">
        <v>325</v>
      </c>
      <c r="L126" s="34" t="s">
        <v>168</v>
      </c>
      <c r="M126" s="34" t="s">
        <v>473</v>
      </c>
      <c r="N126" s="116">
        <v>0.27083333333333331</v>
      </c>
      <c r="O126" s="116">
        <v>0.29166666666666669</v>
      </c>
      <c r="P126" s="116" t="s">
        <v>59</v>
      </c>
      <c r="Q126" s="116">
        <v>0.70833333333333337</v>
      </c>
      <c r="R126" s="116" t="s">
        <v>69</v>
      </c>
      <c r="S126" s="116">
        <v>0.73958333333333337</v>
      </c>
      <c r="T126" s="34" t="s">
        <v>32</v>
      </c>
      <c r="U126" s="34" t="s">
        <v>47</v>
      </c>
      <c r="V126" s="34" t="s">
        <v>45</v>
      </c>
      <c r="W126" s="34" t="s">
        <v>326</v>
      </c>
      <c r="X126" s="34" t="s">
        <v>326</v>
      </c>
      <c r="Y126" s="34" t="s">
        <v>326</v>
      </c>
      <c r="Z126" s="34" t="s">
        <v>40</v>
      </c>
      <c r="AA126" s="34" t="s">
        <v>42</v>
      </c>
      <c r="AB126" s="95">
        <v>1.2794117647058822</v>
      </c>
      <c r="AC126" s="34" t="s">
        <v>32</v>
      </c>
      <c r="AD126" s="34" t="s">
        <v>45</v>
      </c>
      <c r="AE126" s="95">
        <v>0</v>
      </c>
      <c r="AF126" s="96">
        <v>10</v>
      </c>
      <c r="AG126" s="97">
        <v>0</v>
      </c>
      <c r="AH126" s="96">
        <v>0</v>
      </c>
      <c r="AI126" s="97" t="s">
        <v>326</v>
      </c>
      <c r="AJ126" s="96">
        <v>37.500000000000028</v>
      </c>
      <c r="AK126" s="96">
        <v>47.977941176470623</v>
      </c>
      <c r="AL126" s="96" t="s">
        <v>95</v>
      </c>
      <c r="AM126" s="95">
        <v>2.5588235294117645</v>
      </c>
      <c r="AN126" s="95">
        <v>0</v>
      </c>
      <c r="AO126" s="98" t="s">
        <v>326</v>
      </c>
      <c r="AP126" s="98">
        <v>0</v>
      </c>
      <c r="AQ126" s="98" t="s">
        <v>326</v>
      </c>
      <c r="AR126" s="98">
        <v>9.3750000000000071</v>
      </c>
      <c r="AS126" s="98">
        <v>11.994485294117656</v>
      </c>
      <c r="AT126" s="99" t="s">
        <v>100</v>
      </c>
      <c r="AU126" s="98">
        <v>0</v>
      </c>
      <c r="AV126" s="98">
        <v>0</v>
      </c>
      <c r="AW126" s="98">
        <v>0</v>
      </c>
      <c r="AX126" s="98">
        <v>0</v>
      </c>
      <c r="AY126" s="98">
        <v>12.760416666666677</v>
      </c>
      <c r="AZ126" s="98">
        <v>16.325827205882366</v>
      </c>
      <c r="BA126" s="100">
        <v>53698.630136986299</v>
      </c>
      <c r="BB126" s="100">
        <v>68702.659145850106</v>
      </c>
      <c r="BC126" s="101">
        <v>6.8844397611520902E-4</v>
      </c>
      <c r="BD126" s="101">
        <v>8.8080332238269377E-4</v>
      </c>
      <c r="BE126" s="96">
        <v>75.000000000000057</v>
      </c>
      <c r="BF126" s="96">
        <v>95.955882352941245</v>
      </c>
      <c r="BG126" s="95">
        <v>0</v>
      </c>
      <c r="BH126" s="95">
        <v>1.2794117647058822</v>
      </c>
      <c r="BI126" s="96" t="s">
        <v>326</v>
      </c>
      <c r="CA126" s="34"/>
      <c r="CB126" s="34"/>
      <c r="CC126" s="34"/>
      <c r="CD126" s="34"/>
      <c r="CE126" s="17" t="s">
        <v>152</v>
      </c>
      <c r="CF126" s="17" t="s">
        <v>160</v>
      </c>
      <c r="CG126" s="17">
        <f t="shared" si="9"/>
        <v>0</v>
      </c>
      <c r="CH126" s="34"/>
      <c r="CI126" s="34"/>
      <c r="CJ126" s="34"/>
      <c r="CK126" s="34"/>
      <c r="CL126" s="34"/>
      <c r="CM126" s="34"/>
      <c r="CN126" s="34"/>
      <c r="CO126" s="34"/>
      <c r="CP126" s="34"/>
      <c r="CQ126" s="34"/>
    </row>
    <row r="127" spans="2:95" x14ac:dyDescent="0.25">
      <c r="B127" s="34">
        <v>127</v>
      </c>
      <c r="C127" s="34">
        <v>2024</v>
      </c>
      <c r="D127" s="34" t="s">
        <v>110</v>
      </c>
      <c r="E127" s="34">
        <v>33</v>
      </c>
      <c r="F127" s="34" t="s">
        <v>78</v>
      </c>
      <c r="G127" s="34" t="s">
        <v>152</v>
      </c>
      <c r="H127" s="34" t="s">
        <v>151</v>
      </c>
      <c r="I127" s="34" t="s">
        <v>85</v>
      </c>
      <c r="J127" s="34" t="s">
        <v>89</v>
      </c>
      <c r="K127" s="34" t="s">
        <v>325</v>
      </c>
      <c r="L127" s="34" t="s">
        <v>167</v>
      </c>
      <c r="M127" s="34" t="s">
        <v>254</v>
      </c>
      <c r="N127" s="116">
        <v>0.52083333333333337</v>
      </c>
      <c r="O127" s="116">
        <v>0.59722222222222221</v>
      </c>
      <c r="P127" s="116" t="s">
        <v>66</v>
      </c>
      <c r="Q127" s="116">
        <v>0.70833333333333337</v>
      </c>
      <c r="R127" s="116" t="s">
        <v>69</v>
      </c>
      <c r="S127" s="116">
        <v>0.77083333333333337</v>
      </c>
      <c r="T127" s="34" t="s">
        <v>24</v>
      </c>
      <c r="U127" s="34" t="s">
        <v>326</v>
      </c>
      <c r="V127" s="34" t="s">
        <v>42</v>
      </c>
      <c r="W127" s="34" t="s">
        <v>31</v>
      </c>
      <c r="X127" s="34" t="s">
        <v>42</v>
      </c>
      <c r="Y127" s="34" t="s">
        <v>326</v>
      </c>
      <c r="Z127" s="34" t="s">
        <v>24</v>
      </c>
      <c r="AA127" s="34" t="s">
        <v>42</v>
      </c>
      <c r="AB127" s="95">
        <v>0</v>
      </c>
      <c r="AC127" s="34" t="s">
        <v>24</v>
      </c>
      <c r="AD127" s="34" t="s">
        <v>42</v>
      </c>
      <c r="AE127" s="95">
        <v>0</v>
      </c>
      <c r="AF127" s="96">
        <v>2.6666666666666679</v>
      </c>
      <c r="AG127" s="97">
        <v>10</v>
      </c>
      <c r="AH127" s="96">
        <v>12.794117647058822</v>
      </c>
      <c r="AI127" s="97" t="s">
        <v>148</v>
      </c>
      <c r="AJ127" s="96">
        <v>99.999999999999972</v>
      </c>
      <c r="AK127" s="96">
        <v>127.94117647058819</v>
      </c>
      <c r="AL127" s="96" t="s">
        <v>96</v>
      </c>
      <c r="AM127" s="95">
        <v>2.5588235294117645</v>
      </c>
      <c r="AN127" s="95">
        <v>2.5588235294117645</v>
      </c>
      <c r="AO127" s="98">
        <v>2.7149999999999994</v>
      </c>
      <c r="AP127" s="98">
        <v>3.4736029411764697</v>
      </c>
      <c r="AQ127" s="98" t="s">
        <v>107</v>
      </c>
      <c r="AR127" s="98">
        <v>22</v>
      </c>
      <c r="AS127" s="98">
        <v>28.147058823529409</v>
      </c>
      <c r="AT127" s="99" t="s">
        <v>102</v>
      </c>
      <c r="AU127" s="98">
        <v>27.145396783872378</v>
      </c>
      <c r="AV127" s="98">
        <v>34.730140002895538</v>
      </c>
      <c r="AW127" s="98">
        <v>3.3433585555069931</v>
      </c>
      <c r="AX127" s="98">
        <v>4.2775322695457119</v>
      </c>
      <c r="AY127" s="98">
        <v>34.027777777777771</v>
      </c>
      <c r="AZ127" s="98">
        <v>43.535539215686264</v>
      </c>
      <c r="BA127" s="100">
        <v>588000</v>
      </c>
      <c r="BB127" s="100">
        <v>752294.1176470588</v>
      </c>
      <c r="BC127" s="101">
        <v>2.4500000000000001E-2</v>
      </c>
      <c r="BD127" s="101">
        <v>3.1345588235294118E-2</v>
      </c>
      <c r="BE127" s="96">
        <v>20</v>
      </c>
      <c r="BF127" s="96">
        <v>25.588235294117645</v>
      </c>
      <c r="BG127" s="95">
        <v>1.2794117647058822</v>
      </c>
      <c r="BH127" s="95">
        <v>1.2794117647058822</v>
      </c>
      <c r="BI127" s="96" t="s">
        <v>326</v>
      </c>
      <c r="CA127" s="34"/>
      <c r="CB127" s="34"/>
      <c r="CC127" s="34"/>
      <c r="CD127" s="34"/>
      <c r="CE127" s="17" t="s">
        <v>152</v>
      </c>
      <c r="CF127" s="17" t="s">
        <v>165</v>
      </c>
      <c r="CG127" s="17">
        <f t="shared" si="9"/>
        <v>0</v>
      </c>
      <c r="CH127" s="34"/>
      <c r="CI127" s="34"/>
      <c r="CJ127" s="34"/>
      <c r="CK127" s="34"/>
      <c r="CL127" s="34"/>
      <c r="CM127" s="34"/>
      <c r="CN127" s="34"/>
      <c r="CO127" s="34"/>
      <c r="CP127" s="34"/>
      <c r="CQ127" s="34"/>
    </row>
    <row r="128" spans="2:95" x14ac:dyDescent="0.25">
      <c r="B128" s="34">
        <v>128</v>
      </c>
      <c r="C128" s="34">
        <v>2024</v>
      </c>
      <c r="D128" s="34" t="s">
        <v>110</v>
      </c>
      <c r="E128" s="34">
        <v>51</v>
      </c>
      <c r="F128" s="34" t="s">
        <v>80</v>
      </c>
      <c r="G128" s="34" t="s">
        <v>154</v>
      </c>
      <c r="H128" s="34" t="s">
        <v>151</v>
      </c>
      <c r="I128" s="34" t="s">
        <v>84</v>
      </c>
      <c r="J128" s="34" t="s">
        <v>89</v>
      </c>
      <c r="K128" s="34" t="s">
        <v>325</v>
      </c>
      <c r="L128" s="34" t="s">
        <v>168</v>
      </c>
      <c r="M128" s="34" t="s">
        <v>473</v>
      </c>
      <c r="N128" s="116">
        <v>0.3125</v>
      </c>
      <c r="O128" s="116">
        <v>0.33333333333333331</v>
      </c>
      <c r="P128" s="116" t="s">
        <v>60</v>
      </c>
      <c r="Q128" s="116">
        <v>0.75</v>
      </c>
      <c r="R128" s="116" t="s">
        <v>70</v>
      </c>
      <c r="S128" s="116">
        <v>0.77777777777777779</v>
      </c>
      <c r="T128" s="34" t="s">
        <v>32</v>
      </c>
      <c r="U128" s="34" t="s">
        <v>47</v>
      </c>
      <c r="V128" s="34" t="s">
        <v>45</v>
      </c>
      <c r="W128" s="34" t="s">
        <v>40</v>
      </c>
      <c r="X128" s="34" t="s">
        <v>42</v>
      </c>
      <c r="Y128" s="34" t="s">
        <v>326</v>
      </c>
      <c r="Z128" s="34" t="s">
        <v>32</v>
      </c>
      <c r="AA128" s="34" t="s">
        <v>45</v>
      </c>
      <c r="AB128" s="95">
        <v>0</v>
      </c>
      <c r="AC128" s="34" t="s">
        <v>32</v>
      </c>
      <c r="AD128" s="34" t="s">
        <v>45</v>
      </c>
      <c r="AE128" s="95">
        <v>0</v>
      </c>
      <c r="AF128" s="96">
        <v>10</v>
      </c>
      <c r="AG128" s="97">
        <v>22.5</v>
      </c>
      <c r="AH128" s="96">
        <v>28.786764705882351</v>
      </c>
      <c r="AI128" s="97" t="s">
        <v>103</v>
      </c>
      <c r="AJ128" s="96">
        <v>34.999999999999993</v>
      </c>
      <c r="AK128" s="96">
        <v>44.77941176470587</v>
      </c>
      <c r="AL128" s="96" t="s">
        <v>95</v>
      </c>
      <c r="AM128" s="95">
        <v>2.5588235294117645</v>
      </c>
      <c r="AN128" s="95">
        <v>2.5588235294117645</v>
      </c>
      <c r="AO128" s="98">
        <v>6.375</v>
      </c>
      <c r="AP128" s="98">
        <v>8.15625</v>
      </c>
      <c r="AQ128" s="98" t="s">
        <v>108</v>
      </c>
      <c r="AR128" s="98">
        <v>9.4999999999999982</v>
      </c>
      <c r="AS128" s="98">
        <v>12.154411764705879</v>
      </c>
      <c r="AT128" s="99" t="s">
        <v>100</v>
      </c>
      <c r="AU128" s="98">
        <v>81.289586538461521</v>
      </c>
      <c r="AV128" s="98">
        <v>104.00285336538458</v>
      </c>
      <c r="AW128" s="98">
        <v>10.012019230769232</v>
      </c>
      <c r="AX128" s="98">
        <v>12.809495192307692</v>
      </c>
      <c r="AY128" s="98">
        <v>11.909722222222221</v>
      </c>
      <c r="AZ128" s="98">
        <v>15.237438725490193</v>
      </c>
      <c r="BA128" s="100">
        <v>1002821.9178082192</v>
      </c>
      <c r="BB128" s="100">
        <v>1283022.1595487508</v>
      </c>
      <c r="BC128" s="101">
        <v>4.1784246575342465E-2</v>
      </c>
      <c r="BD128" s="101">
        <v>5.345925664786462E-2</v>
      </c>
      <c r="BE128" s="96">
        <v>24.999999999999986</v>
      </c>
      <c r="BF128" s="96">
        <v>31.985294117647037</v>
      </c>
      <c r="BG128" s="95">
        <v>1.2794117647058822</v>
      </c>
      <c r="BH128" s="95">
        <v>1.2794117647058822</v>
      </c>
      <c r="BI128" s="96" t="s">
        <v>326</v>
      </c>
      <c r="CA128" s="34"/>
      <c r="CB128" s="34"/>
      <c r="CC128" s="34"/>
      <c r="CD128" s="34"/>
      <c r="CE128" s="17" t="s">
        <v>152</v>
      </c>
      <c r="CF128" s="17" t="s">
        <v>164</v>
      </c>
      <c r="CG128" s="17">
        <f t="shared" si="9"/>
        <v>0</v>
      </c>
      <c r="CH128" s="34"/>
      <c r="CI128" s="34"/>
      <c r="CJ128" s="34"/>
      <c r="CK128" s="34"/>
      <c r="CL128" s="34"/>
      <c r="CM128" s="34"/>
      <c r="CN128" s="34"/>
      <c r="CO128" s="34"/>
      <c r="CP128" s="34"/>
      <c r="CQ128" s="34"/>
    </row>
    <row r="129" spans="2:95" x14ac:dyDescent="0.25">
      <c r="B129" s="34">
        <v>129</v>
      </c>
      <c r="C129" s="34">
        <v>2024</v>
      </c>
      <c r="D129" s="34" t="s">
        <v>110</v>
      </c>
      <c r="E129" s="34">
        <v>44</v>
      </c>
      <c r="F129" s="34" t="s">
        <v>79</v>
      </c>
      <c r="G129" s="34" t="s">
        <v>156</v>
      </c>
      <c r="H129" s="34" t="s">
        <v>151</v>
      </c>
      <c r="I129" s="34" t="s">
        <v>84</v>
      </c>
      <c r="J129" s="34" t="s">
        <v>90</v>
      </c>
      <c r="K129" s="34" t="s">
        <v>325</v>
      </c>
      <c r="L129" s="34" t="s">
        <v>184</v>
      </c>
      <c r="M129" s="34" t="s">
        <v>473</v>
      </c>
      <c r="N129" s="116">
        <v>0.26041666666666669</v>
      </c>
      <c r="O129" s="116">
        <v>0.2951388888888889</v>
      </c>
      <c r="P129" s="116" t="s">
        <v>59</v>
      </c>
      <c r="Q129" s="116">
        <v>0.6875</v>
      </c>
      <c r="R129" s="116" t="s">
        <v>68</v>
      </c>
      <c r="S129" s="116">
        <v>0.72916666666666663</v>
      </c>
      <c r="T129" s="34" t="s">
        <v>29</v>
      </c>
      <c r="U129" s="34" t="s">
        <v>326</v>
      </c>
      <c r="V129" s="34" t="s">
        <v>42</v>
      </c>
      <c r="W129" s="34" t="s">
        <v>326</v>
      </c>
      <c r="X129" s="34" t="s">
        <v>326</v>
      </c>
      <c r="Y129" s="34" t="s">
        <v>326</v>
      </c>
      <c r="Z129" s="34" t="s">
        <v>29</v>
      </c>
      <c r="AA129" s="34" t="s">
        <v>42</v>
      </c>
      <c r="AB129" s="95">
        <v>0</v>
      </c>
      <c r="AC129" s="34" t="s">
        <v>33</v>
      </c>
      <c r="AD129" s="34" t="s">
        <v>42</v>
      </c>
      <c r="AE129" s="95">
        <v>1.2794117647058822</v>
      </c>
      <c r="AF129" s="96">
        <v>9.4166666666666661</v>
      </c>
      <c r="AG129" s="97">
        <v>0</v>
      </c>
      <c r="AH129" s="96">
        <v>0</v>
      </c>
      <c r="AI129" s="97" t="s">
        <v>326</v>
      </c>
      <c r="AJ129" s="96">
        <v>54.999999999999964</v>
      </c>
      <c r="AK129" s="96">
        <v>70.367647058823479</v>
      </c>
      <c r="AL129" s="96" t="s">
        <v>95</v>
      </c>
      <c r="AM129" s="95">
        <v>2.5588235294117645</v>
      </c>
      <c r="AN129" s="95">
        <v>0</v>
      </c>
      <c r="AO129" s="98" t="s">
        <v>326</v>
      </c>
      <c r="AP129" s="98">
        <v>0</v>
      </c>
      <c r="AQ129" s="98" t="s">
        <v>326</v>
      </c>
      <c r="AR129" s="98">
        <v>13.578209999999999</v>
      </c>
      <c r="AS129" s="98">
        <v>17.372121617647057</v>
      </c>
      <c r="AT129" s="99" t="s">
        <v>101</v>
      </c>
      <c r="AU129" s="98">
        <v>844.76131974149985</v>
      </c>
      <c r="AV129" s="98">
        <v>1080.7975708457423</v>
      </c>
      <c r="AW129" s="98">
        <v>110.88871499999998</v>
      </c>
      <c r="AX129" s="98">
        <v>141.87232654411761</v>
      </c>
      <c r="AY129" s="98">
        <v>18.715277777777768</v>
      </c>
      <c r="AZ129" s="98">
        <v>23.944546568627437</v>
      </c>
      <c r="BA129" s="100">
        <v>5390000</v>
      </c>
      <c r="BB129" s="100">
        <v>6896029.4117647056</v>
      </c>
      <c r="BC129" s="101">
        <v>0.11229166666666666</v>
      </c>
      <c r="BD129" s="101">
        <v>0.14366727941176469</v>
      </c>
      <c r="BE129" s="96">
        <v>0</v>
      </c>
      <c r="BF129" s="96">
        <v>0</v>
      </c>
      <c r="BG129" s="95">
        <v>1.2794117647058822</v>
      </c>
      <c r="BH129" s="95">
        <v>1.2794117647058822</v>
      </c>
      <c r="BI129" s="96" t="s">
        <v>326</v>
      </c>
      <c r="CA129" s="34"/>
      <c r="CB129" s="34"/>
      <c r="CC129" s="34"/>
      <c r="CD129" s="34"/>
      <c r="CE129" s="17" t="s">
        <v>152</v>
      </c>
      <c r="CF129" s="17" t="s">
        <v>166</v>
      </c>
      <c r="CG129" s="17">
        <f t="shared" si="9"/>
        <v>0</v>
      </c>
      <c r="CH129" s="34"/>
      <c r="CI129" s="34"/>
      <c r="CJ129" s="34"/>
      <c r="CK129" s="34"/>
      <c r="CL129" s="34"/>
      <c r="CM129" s="34"/>
      <c r="CN129" s="34"/>
      <c r="CO129" s="34"/>
      <c r="CP129" s="34"/>
      <c r="CQ129" s="34"/>
    </row>
    <row r="130" spans="2:95" x14ac:dyDescent="0.25">
      <c r="B130" s="34">
        <v>130</v>
      </c>
      <c r="C130" s="34">
        <v>2024</v>
      </c>
      <c r="D130" s="34" t="s">
        <v>109</v>
      </c>
      <c r="E130" s="34">
        <v>46</v>
      </c>
      <c r="F130" s="34" t="s">
        <v>79</v>
      </c>
      <c r="G130" s="34" t="s">
        <v>152</v>
      </c>
      <c r="H130" s="34" t="s">
        <v>151</v>
      </c>
      <c r="I130" s="34" t="s">
        <v>84</v>
      </c>
      <c r="J130" s="34" t="s">
        <v>90</v>
      </c>
      <c r="K130" s="34" t="s">
        <v>325</v>
      </c>
      <c r="L130" s="34" t="s">
        <v>167</v>
      </c>
      <c r="M130" s="34" t="s">
        <v>473</v>
      </c>
      <c r="N130" s="116">
        <v>0.26041666666666669</v>
      </c>
      <c r="O130" s="116">
        <v>0.29166666666666669</v>
      </c>
      <c r="P130" s="116" t="s">
        <v>59</v>
      </c>
      <c r="Q130" s="116">
        <v>0.6875</v>
      </c>
      <c r="R130" s="116" t="s">
        <v>68</v>
      </c>
      <c r="S130" s="116">
        <v>0.72222222222222221</v>
      </c>
      <c r="T130" s="34" t="s">
        <v>28</v>
      </c>
      <c r="U130" s="34" t="s">
        <v>48</v>
      </c>
      <c r="V130" s="34" t="s">
        <v>43</v>
      </c>
      <c r="W130" s="34" t="s">
        <v>326</v>
      </c>
      <c r="X130" s="34" t="s">
        <v>326</v>
      </c>
      <c r="Y130" s="34" t="s">
        <v>326</v>
      </c>
      <c r="Z130" s="34" t="s">
        <v>28</v>
      </c>
      <c r="AA130" s="34" t="s">
        <v>43</v>
      </c>
      <c r="AB130" s="95">
        <v>0</v>
      </c>
      <c r="AC130" s="34" t="s">
        <v>26</v>
      </c>
      <c r="AD130" s="34" t="s">
        <v>43</v>
      </c>
      <c r="AE130" s="95">
        <v>1.2794117647058822</v>
      </c>
      <c r="AF130" s="96">
        <v>9.5</v>
      </c>
      <c r="AG130" s="97">
        <v>0</v>
      </c>
      <c r="AH130" s="96">
        <v>0</v>
      </c>
      <c r="AI130" s="97" t="s">
        <v>326</v>
      </c>
      <c r="AJ130" s="96">
        <v>47.499999999999993</v>
      </c>
      <c r="AK130" s="96">
        <v>60.772058823529399</v>
      </c>
      <c r="AL130" s="96" t="s">
        <v>95</v>
      </c>
      <c r="AM130" s="95">
        <v>2.5588235294117645</v>
      </c>
      <c r="AN130" s="95">
        <v>0</v>
      </c>
      <c r="AO130" s="98" t="s">
        <v>326</v>
      </c>
      <c r="AP130" s="98">
        <v>0</v>
      </c>
      <c r="AQ130" s="98" t="s">
        <v>326</v>
      </c>
      <c r="AR130" s="98">
        <v>11.012028000000001</v>
      </c>
      <c r="AS130" s="98">
        <v>14.088918176470589</v>
      </c>
      <c r="AT130" s="99" t="s">
        <v>101</v>
      </c>
      <c r="AU130" s="98">
        <v>210.80234845298466</v>
      </c>
      <c r="AV130" s="98">
        <v>269.70300463837742</v>
      </c>
      <c r="AW130" s="98">
        <v>27.671249846153845</v>
      </c>
      <c r="AX130" s="98">
        <v>35.402922597285063</v>
      </c>
      <c r="AY130" s="98">
        <v>16.163194444444439</v>
      </c>
      <c r="AZ130" s="98">
        <v>20.679381127450974</v>
      </c>
      <c r="BA130" s="100">
        <v>616191.78082191769</v>
      </c>
      <c r="BB130" s="100">
        <v>788363.01369862992</v>
      </c>
      <c r="BC130" s="101">
        <v>1.2837328767123285E-2</v>
      </c>
      <c r="BD130" s="101">
        <v>1.6424229452054791E-2</v>
      </c>
      <c r="BE130" s="96">
        <v>0</v>
      </c>
      <c r="BF130" s="96">
        <v>0</v>
      </c>
      <c r="BG130" s="95">
        <v>1.2794117647058822</v>
      </c>
      <c r="BH130" s="95">
        <v>1.2794117647058822</v>
      </c>
      <c r="BI130" s="96" t="s">
        <v>326</v>
      </c>
      <c r="CA130" s="34"/>
      <c r="CB130" s="34"/>
      <c r="CC130" s="34"/>
      <c r="CD130" s="34"/>
      <c r="CE130" s="17" t="s">
        <v>152</v>
      </c>
      <c r="CF130" s="17" t="s">
        <v>163</v>
      </c>
      <c r="CG130" s="17">
        <f t="shared" si="9"/>
        <v>0</v>
      </c>
      <c r="CH130" s="34"/>
      <c r="CI130" s="34"/>
      <c r="CJ130" s="34"/>
      <c r="CK130" s="34"/>
      <c r="CL130" s="34"/>
      <c r="CM130" s="34"/>
      <c r="CN130" s="34"/>
      <c r="CO130" s="34"/>
      <c r="CP130" s="34"/>
      <c r="CQ130" s="34"/>
    </row>
    <row r="131" spans="2:95" x14ac:dyDescent="0.25">
      <c r="B131" s="34">
        <v>131</v>
      </c>
      <c r="C131" s="34">
        <v>2024</v>
      </c>
      <c r="D131" s="34" t="s">
        <v>110</v>
      </c>
      <c r="E131" s="34">
        <v>37</v>
      </c>
      <c r="F131" s="34" t="s">
        <v>78</v>
      </c>
      <c r="G131" s="34" t="s">
        <v>152</v>
      </c>
      <c r="H131" s="34" t="s">
        <v>151</v>
      </c>
      <c r="I131" s="34" t="s">
        <v>83</v>
      </c>
      <c r="J131" s="34" t="s">
        <v>89</v>
      </c>
      <c r="K131" s="34" t="s">
        <v>325</v>
      </c>
      <c r="L131" s="34" t="s">
        <v>185</v>
      </c>
      <c r="M131" s="34" t="s">
        <v>473</v>
      </c>
      <c r="N131" s="116">
        <v>0.2361111111111111</v>
      </c>
      <c r="O131" s="116">
        <v>0.2986111111111111</v>
      </c>
      <c r="P131" s="116" t="s">
        <v>59</v>
      </c>
      <c r="Q131" s="116">
        <v>0.72916666666666663</v>
      </c>
      <c r="R131" s="116" t="s">
        <v>69</v>
      </c>
      <c r="S131" s="116">
        <v>0.80555555555555558</v>
      </c>
      <c r="T131" s="34" t="s">
        <v>28</v>
      </c>
      <c r="U131" s="34" t="s">
        <v>48</v>
      </c>
      <c r="V131" s="34" t="s">
        <v>43</v>
      </c>
      <c r="W131" s="34" t="s">
        <v>326</v>
      </c>
      <c r="X131" s="34" t="s">
        <v>326</v>
      </c>
      <c r="Y131" s="34" t="s">
        <v>326</v>
      </c>
      <c r="Z131" s="34" t="s">
        <v>28</v>
      </c>
      <c r="AA131" s="34" t="s">
        <v>43</v>
      </c>
      <c r="AB131" s="95">
        <v>0</v>
      </c>
      <c r="AC131" s="34" t="s">
        <v>28</v>
      </c>
      <c r="AD131" s="34" t="s">
        <v>43</v>
      </c>
      <c r="AE131" s="95">
        <v>0</v>
      </c>
      <c r="AF131" s="96">
        <v>10.333333333333332</v>
      </c>
      <c r="AG131" s="97">
        <v>0</v>
      </c>
      <c r="AH131" s="96">
        <v>0</v>
      </c>
      <c r="AI131" s="97" t="s">
        <v>326</v>
      </c>
      <c r="AJ131" s="96">
        <v>100.00000000000004</v>
      </c>
      <c r="AK131" s="96">
        <v>127.94117647058827</v>
      </c>
      <c r="AL131" s="96" t="s">
        <v>96</v>
      </c>
      <c r="AM131" s="95">
        <v>2.5588235294117645</v>
      </c>
      <c r="AN131" s="95">
        <v>0</v>
      </c>
      <c r="AO131" s="98" t="s">
        <v>326</v>
      </c>
      <c r="AP131" s="98">
        <v>0</v>
      </c>
      <c r="AQ131" s="98" t="s">
        <v>326</v>
      </c>
      <c r="AR131" s="98">
        <v>37.054640499999998</v>
      </c>
      <c r="AS131" s="98">
        <v>47.408142992647051</v>
      </c>
      <c r="AT131" s="99" t="s">
        <v>102</v>
      </c>
      <c r="AU131" s="98">
        <v>1418.667885421482</v>
      </c>
      <c r="AV131" s="98">
        <v>1815.0603828186606</v>
      </c>
      <c r="AW131" s="98">
        <v>186.22332148717948</v>
      </c>
      <c r="AX131" s="98">
        <v>238.25630837330314</v>
      </c>
      <c r="AY131" s="98">
        <v>34.027777777777793</v>
      </c>
      <c r="AZ131" s="98">
        <v>43.535539215686292</v>
      </c>
      <c r="BA131" s="100">
        <v>1681662.1004566208</v>
      </c>
      <c r="BB131" s="100">
        <v>2151538.275584206</v>
      </c>
      <c r="BC131" s="101">
        <v>7.0069254185692528E-2</v>
      </c>
      <c r="BD131" s="101">
        <v>8.9647428149341901E-2</v>
      </c>
      <c r="BE131" s="96">
        <v>0</v>
      </c>
      <c r="BF131" s="96">
        <v>0</v>
      </c>
      <c r="BG131" s="95">
        <v>1.2794117647058822</v>
      </c>
      <c r="BH131" s="95">
        <v>1.2794117647058822</v>
      </c>
      <c r="BI131" s="96" t="s">
        <v>326</v>
      </c>
      <c r="CA131" s="34"/>
      <c r="CB131" s="34"/>
      <c r="CC131" s="34"/>
      <c r="CD131" s="34"/>
      <c r="CE131" s="34"/>
      <c r="CF131" s="34"/>
      <c r="CG131" s="34"/>
      <c r="CH131" s="34"/>
      <c r="CI131" s="34"/>
      <c r="CJ131" s="34"/>
      <c r="CK131" s="34"/>
      <c r="CL131" s="34"/>
      <c r="CM131" s="34"/>
      <c r="CN131" s="34"/>
      <c r="CO131" s="34"/>
      <c r="CP131" s="34"/>
      <c r="CQ131" s="34"/>
    </row>
    <row r="132" spans="2:95" x14ac:dyDescent="0.25">
      <c r="B132" s="34">
        <v>132</v>
      </c>
      <c r="C132" s="34">
        <v>2024</v>
      </c>
      <c r="D132" s="34" t="s">
        <v>110</v>
      </c>
      <c r="E132" s="34">
        <v>56</v>
      </c>
      <c r="F132" s="34" t="s">
        <v>80</v>
      </c>
      <c r="G132" s="34" t="s">
        <v>152</v>
      </c>
      <c r="H132" s="34" t="s">
        <v>151</v>
      </c>
      <c r="I132" s="34" t="s">
        <v>85</v>
      </c>
      <c r="J132" s="34" t="s">
        <v>91</v>
      </c>
      <c r="K132" s="34" t="s">
        <v>325</v>
      </c>
      <c r="L132" s="34" t="s">
        <v>168</v>
      </c>
      <c r="M132" s="34" t="s">
        <v>473</v>
      </c>
      <c r="N132" s="116">
        <v>0.28125</v>
      </c>
      <c r="O132" s="116">
        <v>0.29166666666666669</v>
      </c>
      <c r="P132" s="116" t="s">
        <v>59</v>
      </c>
      <c r="Q132" s="116">
        <v>0.6875</v>
      </c>
      <c r="R132" s="116" t="s">
        <v>68</v>
      </c>
      <c r="S132" s="116">
        <v>0.69791666666666663</v>
      </c>
      <c r="T132" s="34" t="s">
        <v>149</v>
      </c>
      <c r="U132" s="34" t="s">
        <v>326</v>
      </c>
      <c r="V132" s="34" t="s">
        <v>149</v>
      </c>
      <c r="W132" s="34" t="s">
        <v>326</v>
      </c>
      <c r="X132" s="34" t="s">
        <v>326</v>
      </c>
      <c r="Y132" s="34" t="s">
        <v>326</v>
      </c>
      <c r="Z132" s="34" t="s">
        <v>149</v>
      </c>
      <c r="AA132" s="34" t="s">
        <v>149</v>
      </c>
      <c r="AB132" s="95">
        <v>0</v>
      </c>
      <c r="AC132" s="34" t="s">
        <v>149</v>
      </c>
      <c r="AD132" s="34" t="s">
        <v>149</v>
      </c>
      <c r="AE132" s="95">
        <v>0</v>
      </c>
      <c r="AF132" s="96">
        <v>9.5</v>
      </c>
      <c r="AG132" s="97">
        <v>0</v>
      </c>
      <c r="AH132" s="96">
        <v>0</v>
      </c>
      <c r="AI132" s="97" t="s">
        <v>326</v>
      </c>
      <c r="AJ132" s="96">
        <v>14.999999999999986</v>
      </c>
      <c r="AK132" s="96">
        <v>19.191176470588214</v>
      </c>
      <c r="AL132" s="96" t="s">
        <v>94</v>
      </c>
      <c r="AM132" s="95">
        <v>2.5588235294117645</v>
      </c>
      <c r="AN132" s="95">
        <v>0</v>
      </c>
      <c r="AO132" s="98" t="s">
        <v>326</v>
      </c>
      <c r="AP132" s="98">
        <v>0</v>
      </c>
      <c r="AQ132" s="98" t="s">
        <v>326</v>
      </c>
      <c r="AR132" s="98">
        <v>0.8499999999999992</v>
      </c>
      <c r="AS132" s="98">
        <v>1.0874999999999988</v>
      </c>
      <c r="AT132" s="99" t="s">
        <v>98</v>
      </c>
      <c r="AU132" s="98">
        <v>0</v>
      </c>
      <c r="AV132" s="98">
        <v>0</v>
      </c>
      <c r="AW132" s="98">
        <v>0</v>
      </c>
      <c r="AX132" s="98">
        <v>0</v>
      </c>
      <c r="AY132" s="98">
        <v>5.1041666666666616</v>
      </c>
      <c r="AZ132" s="98">
        <v>6.530330882352934</v>
      </c>
      <c r="BA132" s="100">
        <v>0</v>
      </c>
      <c r="BB132" s="100">
        <v>0</v>
      </c>
      <c r="BC132" s="101">
        <v>0</v>
      </c>
      <c r="BD132" s="101">
        <v>0</v>
      </c>
      <c r="BE132" s="96">
        <v>29.999999999999972</v>
      </c>
      <c r="BF132" s="96">
        <v>38.382352941176428</v>
      </c>
      <c r="BG132" s="95">
        <v>0</v>
      </c>
      <c r="BH132" s="95">
        <v>1.2794117647058822</v>
      </c>
      <c r="BI132" s="96" t="s">
        <v>326</v>
      </c>
      <c r="CA132" s="42" t="s">
        <v>258</v>
      </c>
      <c r="CB132" t="s">
        <v>307</v>
      </c>
      <c r="CC132"/>
      <c r="CD132" s="35"/>
      <c r="CE132" s="15" t="s">
        <v>257</v>
      </c>
      <c r="CF132" s="15" t="s">
        <v>4</v>
      </c>
      <c r="CG132" s="35"/>
      <c r="CH132" s="35"/>
      <c r="CI132" s="35"/>
      <c r="CJ132" s="35"/>
      <c r="CK132" s="35"/>
      <c r="CL132" s="35"/>
      <c r="CM132" s="35"/>
      <c r="CN132" s="35"/>
      <c r="CO132" s="35"/>
      <c r="CP132" s="35"/>
      <c r="CQ132" s="35"/>
    </row>
    <row r="133" spans="2:95" x14ac:dyDescent="0.25">
      <c r="B133" s="34">
        <v>133</v>
      </c>
      <c r="C133" s="34">
        <v>2024</v>
      </c>
      <c r="D133" s="34" t="s">
        <v>110</v>
      </c>
      <c r="E133" s="34">
        <v>46</v>
      </c>
      <c r="F133" s="34" t="s">
        <v>79</v>
      </c>
      <c r="G133" s="34" t="s">
        <v>152</v>
      </c>
      <c r="H133" s="34" t="s">
        <v>151</v>
      </c>
      <c r="I133" s="34" t="s">
        <v>86</v>
      </c>
      <c r="J133" s="34" t="s">
        <v>91</v>
      </c>
      <c r="K133" s="34" t="s">
        <v>325</v>
      </c>
      <c r="L133" s="34" t="s">
        <v>174</v>
      </c>
      <c r="M133" s="34" t="s">
        <v>473</v>
      </c>
      <c r="N133" s="116">
        <v>0.29166666666666669</v>
      </c>
      <c r="O133" s="116">
        <v>0.3125</v>
      </c>
      <c r="P133" s="116" t="s">
        <v>59</v>
      </c>
      <c r="Q133" s="116">
        <v>0.70833333333333337</v>
      </c>
      <c r="R133" s="116" t="s">
        <v>69</v>
      </c>
      <c r="S133" s="116">
        <v>0.76388888888888884</v>
      </c>
      <c r="T133" s="34" t="s">
        <v>30</v>
      </c>
      <c r="U133" s="34" t="s">
        <v>48</v>
      </c>
      <c r="V133" s="34" t="s">
        <v>44</v>
      </c>
      <c r="W133" s="34" t="s">
        <v>326</v>
      </c>
      <c r="X133" s="34" t="s">
        <v>326</v>
      </c>
      <c r="Y133" s="34" t="s">
        <v>326</v>
      </c>
      <c r="Z133" s="34" t="s">
        <v>26</v>
      </c>
      <c r="AA133" s="34" t="s">
        <v>43</v>
      </c>
      <c r="AB133" s="95">
        <v>1.2794117647058822</v>
      </c>
      <c r="AC133" s="34" t="s">
        <v>26</v>
      </c>
      <c r="AD133" s="34" t="s">
        <v>43</v>
      </c>
      <c r="AE133" s="95">
        <v>1.2794117647058822</v>
      </c>
      <c r="AF133" s="96">
        <v>9.5</v>
      </c>
      <c r="AG133" s="97">
        <v>0</v>
      </c>
      <c r="AH133" s="96">
        <v>0</v>
      </c>
      <c r="AI133" s="97" t="s">
        <v>326</v>
      </c>
      <c r="AJ133" s="96">
        <v>54.999999999999922</v>
      </c>
      <c r="AK133" s="96">
        <v>70.367647058823422</v>
      </c>
      <c r="AL133" s="96" t="s">
        <v>95</v>
      </c>
      <c r="AM133" s="95">
        <v>2.5588235294117645</v>
      </c>
      <c r="AN133" s="95">
        <v>0</v>
      </c>
      <c r="AO133" s="98" t="s">
        <v>326</v>
      </c>
      <c r="AP133" s="98">
        <v>0</v>
      </c>
      <c r="AQ133" s="98" t="s">
        <v>326</v>
      </c>
      <c r="AR133" s="98">
        <v>9.6757879999999972</v>
      </c>
      <c r="AS133" s="98">
        <v>12.379316999999995</v>
      </c>
      <c r="AT133" s="99" t="s">
        <v>100</v>
      </c>
      <c r="AU133" s="98">
        <v>343.98522929306654</v>
      </c>
      <c r="AV133" s="98">
        <v>440.09874924259981</v>
      </c>
      <c r="AW133" s="98">
        <v>45.153677333333313</v>
      </c>
      <c r="AX133" s="98">
        <v>57.770145999999968</v>
      </c>
      <c r="AY133" s="98">
        <v>18.715277777777754</v>
      </c>
      <c r="AZ133" s="98">
        <v>23.94454656862742</v>
      </c>
      <c r="BA133" s="100">
        <v>2548000</v>
      </c>
      <c r="BB133" s="100">
        <v>3259941.176470588</v>
      </c>
      <c r="BC133" s="101">
        <v>3.2666666666666663E-2</v>
      </c>
      <c r="BD133" s="101">
        <v>4.1794117647058815E-2</v>
      </c>
      <c r="BE133" s="96">
        <v>0</v>
      </c>
      <c r="BF133" s="96">
        <v>0</v>
      </c>
      <c r="BG133" s="95">
        <v>1.2794117647058822</v>
      </c>
      <c r="BH133" s="95">
        <v>1.2794117647058822</v>
      </c>
      <c r="BI133" s="96" t="s">
        <v>326</v>
      </c>
      <c r="CA133" t="s">
        <v>184</v>
      </c>
      <c r="CB133" s="44">
        <v>1.2794117647058822</v>
      </c>
      <c r="CC133"/>
      <c r="CD133" s="34"/>
      <c r="CE133" s="17" t="s">
        <v>167</v>
      </c>
      <c r="CF133" s="17">
        <f t="shared" ref="CF133:CF153" si="11">IFERROR(GETPIVOTDATA("Colaboradores",$CA$132,"Localidad_Residencia",$CE133),0)</f>
        <v>29.426470588235311</v>
      </c>
      <c r="CG133" s="34"/>
      <c r="CH133" s="34"/>
      <c r="CI133" s="34"/>
      <c r="CJ133" s="34"/>
      <c r="CK133" s="34"/>
      <c r="CL133" s="34"/>
      <c r="CM133" s="34"/>
      <c r="CN133" s="34"/>
      <c r="CO133" s="34"/>
      <c r="CP133" s="34"/>
      <c r="CQ133" s="34"/>
    </row>
    <row r="134" spans="2:95" x14ac:dyDescent="0.25">
      <c r="B134" s="34">
        <v>134</v>
      </c>
      <c r="C134" s="34">
        <v>2024</v>
      </c>
      <c r="D134" s="34" t="s">
        <v>109</v>
      </c>
      <c r="E134" s="34">
        <v>43</v>
      </c>
      <c r="F134" s="34" t="s">
        <v>79</v>
      </c>
      <c r="G134" s="34" t="s">
        <v>152</v>
      </c>
      <c r="H134" s="34" t="s">
        <v>151</v>
      </c>
      <c r="I134" s="34" t="s">
        <v>85</v>
      </c>
      <c r="J134" s="34" t="s">
        <v>90</v>
      </c>
      <c r="K134" s="34" t="s">
        <v>325</v>
      </c>
      <c r="L134" s="34" t="s">
        <v>168</v>
      </c>
      <c r="M134" s="34" t="s">
        <v>474</v>
      </c>
      <c r="N134" s="116">
        <v>0.27083333333333331</v>
      </c>
      <c r="O134" s="116">
        <v>0.29166666666666669</v>
      </c>
      <c r="P134" s="116" t="s">
        <v>59</v>
      </c>
      <c r="Q134" s="116">
        <v>0.70833333333333337</v>
      </c>
      <c r="R134" s="116" t="s">
        <v>69</v>
      </c>
      <c r="S134" s="116">
        <v>0.72916666666666663</v>
      </c>
      <c r="T134" s="34" t="s">
        <v>28</v>
      </c>
      <c r="U134" s="34" t="s">
        <v>48</v>
      </c>
      <c r="V134" s="34" t="s">
        <v>43</v>
      </c>
      <c r="W134" s="34" t="s">
        <v>326</v>
      </c>
      <c r="X134" s="34" t="s">
        <v>326</v>
      </c>
      <c r="Y134" s="34" t="s">
        <v>326</v>
      </c>
      <c r="Z134" s="34" t="s">
        <v>28</v>
      </c>
      <c r="AA134" s="34" t="s">
        <v>43</v>
      </c>
      <c r="AB134" s="95">
        <v>0</v>
      </c>
      <c r="AC134" s="34" t="s">
        <v>28</v>
      </c>
      <c r="AD134" s="34" t="s">
        <v>43</v>
      </c>
      <c r="AE134" s="95">
        <v>0</v>
      </c>
      <c r="AF134" s="96">
        <v>10</v>
      </c>
      <c r="AG134" s="97">
        <v>0</v>
      </c>
      <c r="AH134" s="96">
        <v>0</v>
      </c>
      <c r="AI134" s="97" t="s">
        <v>326</v>
      </c>
      <c r="AJ134" s="96">
        <v>29.999999999999972</v>
      </c>
      <c r="AK134" s="96">
        <v>38.382352941176428</v>
      </c>
      <c r="AL134" s="96" t="s">
        <v>94</v>
      </c>
      <c r="AM134" s="95">
        <v>2.5588235294117645</v>
      </c>
      <c r="AN134" s="95">
        <v>0</v>
      </c>
      <c r="AO134" s="98" t="s">
        <v>326</v>
      </c>
      <c r="AP134" s="98">
        <v>0</v>
      </c>
      <c r="AQ134" s="98" t="s">
        <v>326</v>
      </c>
      <c r="AR134" s="98">
        <v>5.5308449999999993</v>
      </c>
      <c r="AS134" s="98">
        <v>7.0762281617647043</v>
      </c>
      <c r="AT134" s="99" t="s">
        <v>100</v>
      </c>
      <c r="AU134" s="98">
        <v>211.75302404415379</v>
      </c>
      <c r="AV134" s="98">
        <v>270.91931017413793</v>
      </c>
      <c r="AW134" s="98">
        <v>27.796041538461534</v>
      </c>
      <c r="AX134" s="98">
        <v>35.562582556561075</v>
      </c>
      <c r="AY134" s="98">
        <v>10.208333333333323</v>
      </c>
      <c r="AZ134" s="98">
        <v>13.060661764705868</v>
      </c>
      <c r="BA134" s="100">
        <v>1034146.1187214612</v>
      </c>
      <c r="BB134" s="100">
        <v>1323098.7107171635</v>
      </c>
      <c r="BC134" s="101">
        <v>2.1544710806697107E-2</v>
      </c>
      <c r="BD134" s="101">
        <v>2.7564556473274236E-2</v>
      </c>
      <c r="BE134" s="96">
        <v>0</v>
      </c>
      <c r="BF134" s="96">
        <v>0</v>
      </c>
      <c r="BG134" s="95">
        <v>1.2794117647058822</v>
      </c>
      <c r="BH134" s="95">
        <v>1.2794117647058822</v>
      </c>
      <c r="BI134" s="96" t="s">
        <v>326</v>
      </c>
      <c r="CA134" t="s">
        <v>179</v>
      </c>
      <c r="CB134" s="44">
        <v>5.117647058823529</v>
      </c>
      <c r="CC134"/>
      <c r="CD134" s="34"/>
      <c r="CE134" s="17" t="s">
        <v>172</v>
      </c>
      <c r="CF134" s="17">
        <f t="shared" si="11"/>
        <v>16.632352941176471</v>
      </c>
      <c r="CG134" s="34"/>
      <c r="CH134" s="34"/>
      <c r="CI134" s="34"/>
      <c r="CJ134" s="34"/>
      <c r="CK134" s="34"/>
      <c r="CL134" s="34"/>
      <c r="CM134" s="34"/>
      <c r="CN134" s="34"/>
      <c r="CO134" s="34"/>
      <c r="CP134" s="34"/>
      <c r="CQ134" s="34"/>
    </row>
    <row r="135" spans="2:95" x14ac:dyDescent="0.25">
      <c r="B135" s="34">
        <v>135</v>
      </c>
      <c r="C135" s="34">
        <v>2024</v>
      </c>
      <c r="D135" s="34" t="s">
        <v>109</v>
      </c>
      <c r="E135" s="34">
        <v>55</v>
      </c>
      <c r="F135" s="34" t="s">
        <v>80</v>
      </c>
      <c r="G135" s="34" t="s">
        <v>152</v>
      </c>
      <c r="H135" s="34" t="s">
        <v>151</v>
      </c>
      <c r="I135" s="34" t="s">
        <v>83</v>
      </c>
      <c r="J135" s="34" t="s">
        <v>89</v>
      </c>
      <c r="K135" s="34" t="s">
        <v>325</v>
      </c>
      <c r="L135" s="34" t="s">
        <v>181</v>
      </c>
      <c r="M135" s="34" t="s">
        <v>474</v>
      </c>
      <c r="N135" s="116">
        <v>0.17708333333333334</v>
      </c>
      <c r="O135" s="116">
        <v>0.21875</v>
      </c>
      <c r="P135" s="116" t="s">
        <v>57</v>
      </c>
      <c r="Q135" s="116">
        <v>0.59027777777777779</v>
      </c>
      <c r="R135" s="116" t="s">
        <v>66</v>
      </c>
      <c r="S135" s="116">
        <v>0.66666666666666663</v>
      </c>
      <c r="T135" s="34" t="s">
        <v>27</v>
      </c>
      <c r="U135" s="34" t="s">
        <v>326</v>
      </c>
      <c r="V135" s="34" t="s">
        <v>42</v>
      </c>
      <c r="W135" s="34" t="s">
        <v>31</v>
      </c>
      <c r="X135" s="34" t="s">
        <v>42</v>
      </c>
      <c r="Y135" s="34" t="s">
        <v>326</v>
      </c>
      <c r="Z135" s="34" t="s">
        <v>24</v>
      </c>
      <c r="AA135" s="34" t="s">
        <v>42</v>
      </c>
      <c r="AB135" s="95">
        <v>1.2794117647058822</v>
      </c>
      <c r="AC135" s="34" t="s">
        <v>27</v>
      </c>
      <c r="AD135" s="34" t="s">
        <v>42</v>
      </c>
      <c r="AE135" s="95">
        <v>0</v>
      </c>
      <c r="AF135" s="96">
        <v>8.9166666666666679</v>
      </c>
      <c r="AG135" s="97">
        <v>7.5</v>
      </c>
      <c r="AH135" s="96">
        <v>9.595588235294116</v>
      </c>
      <c r="AI135" s="97" t="s">
        <v>148</v>
      </c>
      <c r="AJ135" s="96">
        <v>84.999999999999957</v>
      </c>
      <c r="AK135" s="96">
        <v>108.74999999999994</v>
      </c>
      <c r="AL135" s="96" t="s">
        <v>96</v>
      </c>
      <c r="AM135" s="95">
        <v>2.5588235294117645</v>
      </c>
      <c r="AN135" s="95">
        <v>2.5588235294117645</v>
      </c>
      <c r="AO135" s="98">
        <v>2.0362499999999999</v>
      </c>
      <c r="AP135" s="98">
        <v>2.6052022058823527</v>
      </c>
      <c r="AQ135" s="98" t="s">
        <v>107</v>
      </c>
      <c r="AR135" s="98">
        <v>11.894305000000003</v>
      </c>
      <c r="AS135" s="98">
        <v>15.217713750000001</v>
      </c>
      <c r="AT135" s="99" t="s">
        <v>101</v>
      </c>
      <c r="AU135" s="98">
        <v>353.04469141846516</v>
      </c>
      <c r="AV135" s="98">
        <v>451.68953166774213</v>
      </c>
      <c r="AW135" s="98">
        <v>43.482694282498919</v>
      </c>
      <c r="AX135" s="98">
        <v>55.632270626138315</v>
      </c>
      <c r="AY135" s="98">
        <v>28.923611111111097</v>
      </c>
      <c r="AZ135" s="98">
        <v>37.005208333333314</v>
      </c>
      <c r="BA135" s="100">
        <v>2881200</v>
      </c>
      <c r="BB135" s="100">
        <v>3686241.176470588</v>
      </c>
      <c r="BC135" s="101">
        <v>0.12005</v>
      </c>
      <c r="BD135" s="101">
        <v>0.15359338235294118</v>
      </c>
      <c r="BE135" s="96">
        <v>15</v>
      </c>
      <c r="BF135" s="96">
        <v>19.191176470588232</v>
      </c>
      <c r="BG135" s="95">
        <v>1.2794117647058822</v>
      </c>
      <c r="BH135" s="95">
        <v>1.2794117647058822</v>
      </c>
      <c r="BI135" s="96" t="s">
        <v>326</v>
      </c>
      <c r="CA135" t="s">
        <v>177</v>
      </c>
      <c r="CB135" s="44">
        <v>6.3970588235294112</v>
      </c>
      <c r="CC135"/>
      <c r="CD135" s="34"/>
      <c r="CE135" s="17" t="s">
        <v>168</v>
      </c>
      <c r="CF135" s="17">
        <f t="shared" si="11"/>
        <v>42.220588235294152</v>
      </c>
      <c r="CG135" s="34"/>
      <c r="CH135" s="34"/>
      <c r="CI135" s="34"/>
      <c r="CJ135" s="34"/>
      <c r="CK135" s="34"/>
      <c r="CL135" s="34"/>
      <c r="CM135" s="34"/>
      <c r="CN135" s="34"/>
      <c r="CO135" s="34"/>
      <c r="CP135" s="34"/>
      <c r="CQ135" s="34"/>
    </row>
    <row r="136" spans="2:95" x14ac:dyDescent="0.25">
      <c r="B136" s="34">
        <v>136</v>
      </c>
      <c r="C136" s="34">
        <v>2024</v>
      </c>
      <c r="D136" s="34" t="s">
        <v>110</v>
      </c>
      <c r="E136" s="34">
        <v>41</v>
      </c>
      <c r="F136" s="34" t="s">
        <v>79</v>
      </c>
      <c r="G136" s="34" t="s">
        <v>152</v>
      </c>
      <c r="H136" s="34" t="s">
        <v>151</v>
      </c>
      <c r="I136" s="34" t="s">
        <v>84</v>
      </c>
      <c r="J136" s="34" t="s">
        <v>90</v>
      </c>
      <c r="K136" s="34" t="s">
        <v>325</v>
      </c>
      <c r="L136" s="34" t="s">
        <v>178</v>
      </c>
      <c r="M136" s="34" t="s">
        <v>473</v>
      </c>
      <c r="N136" s="116">
        <v>0.27083333333333331</v>
      </c>
      <c r="O136" s="116">
        <v>0.3125</v>
      </c>
      <c r="P136" s="116" t="s">
        <v>59</v>
      </c>
      <c r="Q136" s="116">
        <v>0.72916666666666663</v>
      </c>
      <c r="R136" s="116" t="s">
        <v>69</v>
      </c>
      <c r="S136" s="116">
        <v>0.79166666666666663</v>
      </c>
      <c r="T136" s="34" t="s">
        <v>30</v>
      </c>
      <c r="U136" s="34" t="s">
        <v>48</v>
      </c>
      <c r="V136" s="34" t="s">
        <v>44</v>
      </c>
      <c r="W136" s="34" t="s">
        <v>326</v>
      </c>
      <c r="X136" s="34" t="s">
        <v>326</v>
      </c>
      <c r="Y136" s="34" t="s">
        <v>326</v>
      </c>
      <c r="Z136" s="34" t="s">
        <v>30</v>
      </c>
      <c r="AA136" s="34" t="s">
        <v>44</v>
      </c>
      <c r="AB136" s="95">
        <v>0</v>
      </c>
      <c r="AC136" s="34" t="s">
        <v>30</v>
      </c>
      <c r="AD136" s="34" t="s">
        <v>44</v>
      </c>
      <c r="AE136" s="95">
        <v>0</v>
      </c>
      <c r="AF136" s="96">
        <v>10</v>
      </c>
      <c r="AG136" s="97">
        <v>0</v>
      </c>
      <c r="AH136" s="96">
        <v>0</v>
      </c>
      <c r="AI136" s="97" t="s">
        <v>326</v>
      </c>
      <c r="AJ136" s="96">
        <v>75.000000000000014</v>
      </c>
      <c r="AK136" s="96">
        <v>95.955882352941188</v>
      </c>
      <c r="AL136" s="96" t="s">
        <v>96</v>
      </c>
      <c r="AM136" s="95">
        <v>2.5588235294117645</v>
      </c>
      <c r="AN136" s="95">
        <v>0</v>
      </c>
      <c r="AO136" s="98" t="s">
        <v>326</v>
      </c>
      <c r="AP136" s="98">
        <v>0</v>
      </c>
      <c r="AQ136" s="98" t="s">
        <v>326</v>
      </c>
      <c r="AR136" s="98">
        <v>26.937708500000006</v>
      </c>
      <c r="AS136" s="98">
        <v>34.464421169117649</v>
      </c>
      <c r="AT136" s="99" t="s">
        <v>102</v>
      </c>
      <c r="AU136" s="98">
        <v>957.66606657796683</v>
      </c>
      <c r="AV136" s="98">
        <v>1225.2492322394576</v>
      </c>
      <c r="AW136" s="98">
        <v>125.70930633333334</v>
      </c>
      <c r="AX136" s="98">
        <v>160.83396545588235</v>
      </c>
      <c r="AY136" s="98">
        <v>25.520833333333339</v>
      </c>
      <c r="AZ136" s="98">
        <v>32.65165441176471</v>
      </c>
      <c r="BA136" s="100">
        <v>0</v>
      </c>
      <c r="BB136" s="100">
        <v>0</v>
      </c>
      <c r="BC136" s="101">
        <v>0</v>
      </c>
      <c r="BD136" s="101">
        <v>0</v>
      </c>
      <c r="BE136" s="96">
        <v>0</v>
      </c>
      <c r="BF136" s="96">
        <v>0</v>
      </c>
      <c r="BG136" s="95">
        <v>1.2794117647058822</v>
      </c>
      <c r="BH136" s="95">
        <v>1.2794117647058822</v>
      </c>
      <c r="BI136" s="96" t="s">
        <v>326</v>
      </c>
      <c r="CA136" t="s">
        <v>178</v>
      </c>
      <c r="CB136" s="44">
        <v>2.5588235294117645</v>
      </c>
      <c r="CC136"/>
      <c r="CD136" s="34"/>
      <c r="CE136" s="17" t="s">
        <v>169</v>
      </c>
      <c r="CF136" s="17">
        <f t="shared" si="11"/>
        <v>7.6764705882352935</v>
      </c>
      <c r="CG136" s="34"/>
      <c r="CH136" s="34"/>
      <c r="CI136" s="34"/>
      <c r="CJ136" s="34"/>
      <c r="CK136" s="34"/>
      <c r="CL136" s="34"/>
      <c r="CM136" s="34"/>
      <c r="CN136" s="34"/>
      <c r="CO136" s="34"/>
      <c r="CP136" s="34"/>
      <c r="CQ136" s="34"/>
    </row>
    <row r="137" spans="2:95" x14ac:dyDescent="0.25">
      <c r="B137" s="34">
        <v>137</v>
      </c>
      <c r="C137" s="34">
        <v>2024</v>
      </c>
      <c r="D137" s="34" t="s">
        <v>109</v>
      </c>
      <c r="E137" s="34">
        <v>50</v>
      </c>
      <c r="F137" s="34" t="s">
        <v>80</v>
      </c>
      <c r="G137" s="34" t="s">
        <v>152</v>
      </c>
      <c r="H137" s="34" t="s">
        <v>151</v>
      </c>
      <c r="I137" s="34" t="s">
        <v>84</v>
      </c>
      <c r="J137" s="34" t="s">
        <v>89</v>
      </c>
      <c r="K137" s="34" t="s">
        <v>325</v>
      </c>
      <c r="L137" s="34" t="s">
        <v>167</v>
      </c>
      <c r="M137" s="34" t="s">
        <v>474</v>
      </c>
      <c r="N137" s="116">
        <v>0.20833333333333334</v>
      </c>
      <c r="O137" s="116">
        <v>0.25</v>
      </c>
      <c r="P137" s="116" t="s">
        <v>58</v>
      </c>
      <c r="Q137" s="116">
        <v>0.58333333333333337</v>
      </c>
      <c r="R137" s="116" t="s">
        <v>66</v>
      </c>
      <c r="S137" s="116">
        <v>0.625</v>
      </c>
      <c r="T137" s="34" t="s">
        <v>26</v>
      </c>
      <c r="U137" s="34" t="s">
        <v>50</v>
      </c>
      <c r="V137" s="34" t="s">
        <v>43</v>
      </c>
      <c r="W137" s="34" t="s">
        <v>27</v>
      </c>
      <c r="X137" s="34" t="s">
        <v>42</v>
      </c>
      <c r="Y137" s="34" t="s">
        <v>326</v>
      </c>
      <c r="Z137" s="34" t="s">
        <v>26</v>
      </c>
      <c r="AA137" s="34" t="s">
        <v>43</v>
      </c>
      <c r="AB137" s="95">
        <v>0</v>
      </c>
      <c r="AC137" s="34" t="s">
        <v>26</v>
      </c>
      <c r="AD137" s="34" t="s">
        <v>43</v>
      </c>
      <c r="AE137" s="95">
        <v>0</v>
      </c>
      <c r="AF137" s="96">
        <v>8</v>
      </c>
      <c r="AG137" s="97">
        <v>50</v>
      </c>
      <c r="AH137" s="96">
        <v>63.970588235294116</v>
      </c>
      <c r="AI137" s="97" t="s">
        <v>95</v>
      </c>
      <c r="AJ137" s="96">
        <v>59.999999999999964</v>
      </c>
      <c r="AK137" s="96">
        <v>76.764705882352885</v>
      </c>
      <c r="AL137" s="96" t="s">
        <v>95</v>
      </c>
      <c r="AM137" s="95">
        <v>2.5588235294117645</v>
      </c>
      <c r="AN137" s="95">
        <v>2.5588235294117645</v>
      </c>
      <c r="AO137" s="98">
        <v>13.833333333333336</v>
      </c>
      <c r="AP137" s="98">
        <v>17.698529411764707</v>
      </c>
      <c r="AQ137" s="98" t="s">
        <v>108</v>
      </c>
      <c r="AR137" s="98">
        <v>16.542873</v>
      </c>
      <c r="AS137" s="98">
        <v>21.165146338235292</v>
      </c>
      <c r="AT137" s="99" t="s">
        <v>102</v>
      </c>
      <c r="AU137" s="98">
        <v>695.29994277241974</v>
      </c>
      <c r="AV137" s="98">
        <v>889.57492678236042</v>
      </c>
      <c r="AW137" s="98">
        <v>57.430659822039068</v>
      </c>
      <c r="AX137" s="98">
        <v>73.477461831138214</v>
      </c>
      <c r="AY137" s="98">
        <v>20.416666666666654</v>
      </c>
      <c r="AZ137" s="98">
        <v>26.121323529411747</v>
      </c>
      <c r="BA137" s="100">
        <v>8708441.0958904121</v>
      </c>
      <c r="BB137" s="100">
        <v>11141681.990330379</v>
      </c>
      <c r="BC137" s="101">
        <v>0.36285171232876717</v>
      </c>
      <c r="BD137" s="101">
        <v>0.46423674959709915</v>
      </c>
      <c r="BE137" s="96">
        <v>0</v>
      </c>
      <c r="BF137" s="96">
        <v>0</v>
      </c>
      <c r="BG137" s="95">
        <v>1.2794117647058822</v>
      </c>
      <c r="BH137" s="95">
        <v>1.2794117647058822</v>
      </c>
      <c r="BI137" s="96" t="s">
        <v>326</v>
      </c>
      <c r="CA137" t="s">
        <v>168</v>
      </c>
      <c r="CB137" s="44">
        <v>42.220588235294152</v>
      </c>
      <c r="CC137"/>
      <c r="CD137" s="34"/>
      <c r="CE137" s="17" t="s">
        <v>170</v>
      </c>
      <c r="CF137" s="17">
        <f t="shared" si="11"/>
        <v>8.9558823529411757</v>
      </c>
      <c r="CG137" s="34"/>
      <c r="CH137" s="34"/>
      <c r="CI137" s="34"/>
      <c r="CJ137" s="34"/>
      <c r="CK137" s="34"/>
      <c r="CL137" s="34"/>
      <c r="CM137" s="34"/>
      <c r="CN137" s="34"/>
      <c r="CO137" s="34"/>
      <c r="CP137" s="34"/>
      <c r="CQ137" s="34"/>
    </row>
    <row r="138" spans="2:95" x14ac:dyDescent="0.25">
      <c r="B138" s="34">
        <v>139</v>
      </c>
      <c r="C138" s="34">
        <v>2024</v>
      </c>
      <c r="D138" s="34" t="s">
        <v>471</v>
      </c>
      <c r="E138" s="34">
        <v>42</v>
      </c>
      <c r="F138" s="34" t="s">
        <v>79</v>
      </c>
      <c r="G138" s="34" t="s">
        <v>152</v>
      </c>
      <c r="H138" s="34" t="s">
        <v>151</v>
      </c>
      <c r="I138" s="34" t="s">
        <v>84</v>
      </c>
      <c r="J138" s="34" t="s">
        <v>90</v>
      </c>
      <c r="K138" s="34" t="s">
        <v>325</v>
      </c>
      <c r="L138" s="34" t="s">
        <v>171</v>
      </c>
      <c r="M138" s="34" t="s">
        <v>253</v>
      </c>
      <c r="N138" s="116">
        <v>0.20833333333333334</v>
      </c>
      <c r="O138" s="116">
        <v>0.25</v>
      </c>
      <c r="P138" s="116" t="s">
        <v>58</v>
      </c>
      <c r="Q138" s="116">
        <v>0.58333333333333337</v>
      </c>
      <c r="R138" s="116" t="s">
        <v>66</v>
      </c>
      <c r="S138" s="116">
        <v>0.625</v>
      </c>
      <c r="T138" s="34" t="s">
        <v>32</v>
      </c>
      <c r="U138" s="34" t="s">
        <v>47</v>
      </c>
      <c r="V138" s="34" t="s">
        <v>45</v>
      </c>
      <c r="W138" s="34" t="s">
        <v>326</v>
      </c>
      <c r="X138" s="34" t="s">
        <v>326</v>
      </c>
      <c r="Y138" s="34" t="s">
        <v>326</v>
      </c>
      <c r="Z138" s="34" t="s">
        <v>32</v>
      </c>
      <c r="AA138" s="34" t="s">
        <v>45</v>
      </c>
      <c r="AB138" s="95">
        <v>0</v>
      </c>
      <c r="AC138" s="34" t="s">
        <v>32</v>
      </c>
      <c r="AD138" s="34" t="s">
        <v>45</v>
      </c>
      <c r="AE138" s="95">
        <v>0</v>
      </c>
      <c r="AF138" s="96">
        <v>8</v>
      </c>
      <c r="AG138" s="97">
        <v>0</v>
      </c>
      <c r="AH138" s="96">
        <v>0</v>
      </c>
      <c r="AI138" s="97" t="s">
        <v>326</v>
      </c>
      <c r="AJ138" s="96">
        <v>59.999999999999964</v>
      </c>
      <c r="AK138" s="96">
        <v>76.764705882352885</v>
      </c>
      <c r="AL138" s="96" t="s">
        <v>95</v>
      </c>
      <c r="AM138" s="95">
        <v>2.5588235294117645</v>
      </c>
      <c r="AN138" s="95">
        <v>0</v>
      </c>
      <c r="AO138" s="98" t="s">
        <v>326</v>
      </c>
      <c r="AP138" s="98">
        <v>0</v>
      </c>
      <c r="AQ138" s="98" t="s">
        <v>326</v>
      </c>
      <c r="AR138" s="98">
        <v>14.6</v>
      </c>
      <c r="AS138" s="98">
        <v>18.679411764705879</v>
      </c>
      <c r="AT138" s="99" t="s">
        <v>101</v>
      </c>
      <c r="AU138" s="98">
        <v>0</v>
      </c>
      <c r="AV138" s="98">
        <v>0</v>
      </c>
      <c r="AW138" s="98">
        <v>0</v>
      </c>
      <c r="AX138" s="98">
        <v>0</v>
      </c>
      <c r="AY138" s="98">
        <v>20.416666666666654</v>
      </c>
      <c r="AZ138" s="98">
        <v>26.121323529411747</v>
      </c>
      <c r="BA138" s="100">
        <v>0</v>
      </c>
      <c r="BB138" s="100">
        <v>0</v>
      </c>
      <c r="BC138" s="101">
        <v>0</v>
      </c>
      <c r="BD138" s="101">
        <v>0</v>
      </c>
      <c r="BE138" s="96">
        <v>119.99999999999993</v>
      </c>
      <c r="BF138" s="96">
        <v>153.52941176470577</v>
      </c>
      <c r="BG138" s="95">
        <v>0</v>
      </c>
      <c r="BH138" s="95">
        <v>1.2794117647058822</v>
      </c>
      <c r="BI138" s="96" t="s">
        <v>326</v>
      </c>
      <c r="CA138" t="s">
        <v>171</v>
      </c>
      <c r="CB138" s="44">
        <v>20.470588235294123</v>
      </c>
      <c r="CC138"/>
      <c r="CD138" s="34"/>
      <c r="CE138" s="17" t="s">
        <v>174</v>
      </c>
      <c r="CF138" s="17">
        <f t="shared" si="11"/>
        <v>7.6764705882352935</v>
      </c>
      <c r="CG138" s="34"/>
      <c r="CH138" s="34"/>
      <c r="CI138" s="34"/>
      <c r="CJ138" s="34"/>
      <c r="CK138" s="34"/>
      <c r="CL138" s="34"/>
      <c r="CM138" s="34"/>
      <c r="CN138" s="34"/>
      <c r="CO138" s="34"/>
      <c r="CP138" s="34"/>
      <c r="CQ138" s="34"/>
    </row>
    <row r="139" spans="2:95" x14ac:dyDescent="0.25">
      <c r="CA139" t="s">
        <v>172</v>
      </c>
      <c r="CB139" s="44">
        <v>16.632352941176471</v>
      </c>
      <c r="CC139"/>
      <c r="CD139" s="34"/>
      <c r="CE139" s="17" t="s">
        <v>171</v>
      </c>
      <c r="CF139" s="17">
        <f t="shared" si="11"/>
        <v>20.470588235294123</v>
      </c>
      <c r="CG139" s="34"/>
      <c r="CH139" s="34"/>
      <c r="CI139" s="34"/>
      <c r="CJ139" s="34"/>
      <c r="CK139" s="34"/>
      <c r="CL139" s="34"/>
      <c r="CM139" s="34"/>
      <c r="CN139" s="34"/>
      <c r="CO139" s="34"/>
      <c r="CP139" s="34"/>
      <c r="CQ139" s="34"/>
    </row>
    <row r="140" spans="2:95" x14ac:dyDescent="0.25">
      <c r="CA140" t="s">
        <v>183</v>
      </c>
      <c r="CB140" s="44">
        <v>7.6764705882352935</v>
      </c>
      <c r="CC140"/>
      <c r="CD140" s="34"/>
      <c r="CE140" s="17" t="s">
        <v>176</v>
      </c>
      <c r="CF140" s="17">
        <f t="shared" si="11"/>
        <v>1.2794117647058822</v>
      </c>
      <c r="CG140" s="34"/>
      <c r="CH140" s="34"/>
      <c r="CI140" s="34"/>
      <c r="CJ140" s="34"/>
      <c r="CK140" s="34"/>
      <c r="CL140" s="34"/>
      <c r="CM140" s="34"/>
      <c r="CN140" s="34"/>
      <c r="CO140" s="34"/>
      <c r="CP140" s="34"/>
      <c r="CQ140" s="34"/>
    </row>
    <row r="141" spans="2:95" x14ac:dyDescent="0.25">
      <c r="CA141" t="s">
        <v>170</v>
      </c>
      <c r="CB141" s="44">
        <v>8.9558823529411757</v>
      </c>
      <c r="CC141"/>
      <c r="CD141" s="34"/>
      <c r="CE141" s="17" t="s">
        <v>173</v>
      </c>
      <c r="CF141" s="17">
        <f t="shared" si="11"/>
        <v>0</v>
      </c>
      <c r="CG141" s="34"/>
      <c r="CH141" s="34"/>
      <c r="CI141" s="34"/>
      <c r="CJ141" s="34"/>
      <c r="CK141" s="34"/>
      <c r="CL141" s="34"/>
      <c r="CM141" s="34"/>
      <c r="CN141" s="34"/>
      <c r="CO141" s="34"/>
      <c r="CP141" s="34"/>
      <c r="CQ141" s="34"/>
    </row>
    <row r="142" spans="2:95" x14ac:dyDescent="0.25">
      <c r="CA142" t="s">
        <v>176</v>
      </c>
      <c r="CB142" s="44">
        <v>1.2794117647058822</v>
      </c>
      <c r="CC142"/>
      <c r="CD142" s="34"/>
      <c r="CE142" s="17" t="s">
        <v>179</v>
      </c>
      <c r="CF142" s="17">
        <f t="shared" si="11"/>
        <v>5.117647058823529</v>
      </c>
      <c r="CG142" s="34"/>
      <c r="CH142" s="34"/>
      <c r="CI142" s="34"/>
      <c r="CJ142" s="34"/>
      <c r="CK142" s="34"/>
      <c r="CL142" s="34"/>
      <c r="CM142" s="34"/>
      <c r="CN142" s="34"/>
      <c r="CO142" s="34"/>
      <c r="CP142" s="34"/>
      <c r="CQ142" s="34"/>
    </row>
    <row r="143" spans="2:95" x14ac:dyDescent="0.25">
      <c r="CA143" t="s">
        <v>180</v>
      </c>
      <c r="CB143" s="44">
        <v>3.8382352941176467</v>
      </c>
      <c r="CC143"/>
      <c r="CD143" s="34"/>
      <c r="CE143" s="17" t="s">
        <v>175</v>
      </c>
      <c r="CF143" s="17">
        <f t="shared" si="11"/>
        <v>1.2794117647058822</v>
      </c>
      <c r="CG143" s="34"/>
      <c r="CH143" s="34"/>
      <c r="CI143" s="34"/>
      <c r="CJ143" s="34"/>
      <c r="CK143" s="34"/>
      <c r="CL143" s="34"/>
      <c r="CM143" s="34"/>
      <c r="CN143" s="34"/>
      <c r="CO143" s="34"/>
      <c r="CP143" s="34"/>
      <c r="CQ143" s="34"/>
    </row>
    <row r="144" spans="2:95" x14ac:dyDescent="0.25">
      <c r="CA144" t="s">
        <v>175</v>
      </c>
      <c r="CB144" s="44">
        <v>1.2794117647058822</v>
      </c>
      <c r="CC144"/>
      <c r="CD144" s="34"/>
      <c r="CE144" s="17" t="s">
        <v>178</v>
      </c>
      <c r="CF144" s="17">
        <f t="shared" si="11"/>
        <v>2.5588235294117645</v>
      </c>
      <c r="CG144" s="34"/>
      <c r="CH144" s="34"/>
      <c r="CI144" s="34"/>
      <c r="CJ144" s="34"/>
      <c r="CK144" s="34"/>
      <c r="CL144" s="34"/>
      <c r="CM144" s="34"/>
      <c r="CN144" s="34"/>
      <c r="CO144" s="34"/>
      <c r="CP144" s="34"/>
      <c r="CQ144" s="34"/>
    </row>
    <row r="145" spans="79:95" x14ac:dyDescent="0.25">
      <c r="CA145" t="s">
        <v>182</v>
      </c>
      <c r="CB145" s="44">
        <v>2.5588235294117645</v>
      </c>
      <c r="CC145"/>
      <c r="CD145" s="34"/>
      <c r="CE145" s="17" t="s">
        <v>180</v>
      </c>
      <c r="CF145" s="17">
        <f t="shared" si="11"/>
        <v>3.8382352941176467</v>
      </c>
      <c r="CG145" s="34"/>
      <c r="CH145" s="34"/>
      <c r="CI145" s="34"/>
      <c r="CJ145" s="34"/>
      <c r="CK145" s="34"/>
      <c r="CL145" s="34"/>
      <c r="CM145" s="34"/>
      <c r="CN145" s="34"/>
      <c r="CO145" s="34"/>
      <c r="CP145" s="34"/>
      <c r="CQ145" s="34"/>
    </row>
    <row r="146" spans="79:95" x14ac:dyDescent="0.25">
      <c r="CA146" t="s">
        <v>167</v>
      </c>
      <c r="CB146" s="44">
        <v>29.426470588235311</v>
      </c>
      <c r="CC146"/>
      <c r="CD146" s="34"/>
      <c r="CE146" s="17" t="s">
        <v>181</v>
      </c>
      <c r="CF146" s="17">
        <f t="shared" si="11"/>
        <v>3.8382352941176467</v>
      </c>
      <c r="CG146" s="34"/>
      <c r="CH146" s="34"/>
      <c r="CI146" s="34"/>
      <c r="CJ146" s="34"/>
      <c r="CK146" s="34"/>
      <c r="CL146" s="34"/>
      <c r="CM146" s="34"/>
      <c r="CN146" s="34"/>
      <c r="CO146" s="34"/>
      <c r="CP146" s="34"/>
      <c r="CQ146" s="34"/>
    </row>
    <row r="147" spans="79:95" x14ac:dyDescent="0.25">
      <c r="CA147" t="s">
        <v>174</v>
      </c>
      <c r="CB147" s="44">
        <v>7.6764705882352935</v>
      </c>
      <c r="CC147"/>
      <c r="CD147" s="34"/>
      <c r="CE147" s="17" t="s">
        <v>177</v>
      </c>
      <c r="CF147" s="17">
        <f t="shared" si="11"/>
        <v>6.3970588235294112</v>
      </c>
      <c r="CG147" s="34"/>
      <c r="CH147" s="34"/>
      <c r="CI147" s="34"/>
      <c r="CJ147" s="34"/>
      <c r="CK147" s="34"/>
      <c r="CL147" s="34"/>
      <c r="CM147" s="34"/>
      <c r="CN147" s="34"/>
      <c r="CO147" s="34"/>
      <c r="CP147" s="34"/>
      <c r="CQ147" s="34"/>
    </row>
    <row r="148" spans="79:95" x14ac:dyDescent="0.25">
      <c r="CA148" t="s">
        <v>181</v>
      </c>
      <c r="CB148" s="44">
        <v>3.8382352941176467</v>
      </c>
      <c r="CC148"/>
      <c r="CD148" s="34"/>
      <c r="CE148" s="17" t="s">
        <v>183</v>
      </c>
      <c r="CF148" s="17">
        <f t="shared" si="11"/>
        <v>7.6764705882352935</v>
      </c>
      <c r="CG148" s="34"/>
      <c r="CH148" s="34"/>
      <c r="CI148" s="34"/>
      <c r="CJ148" s="34"/>
      <c r="CK148" s="34"/>
      <c r="CL148" s="34"/>
      <c r="CM148" s="34"/>
      <c r="CN148" s="34"/>
      <c r="CO148" s="34"/>
      <c r="CP148" s="34"/>
      <c r="CQ148" s="34"/>
    </row>
    <row r="149" spans="79:95" x14ac:dyDescent="0.25">
      <c r="CA149" t="s">
        <v>169</v>
      </c>
      <c r="CB149" s="44">
        <v>7.6764705882352935</v>
      </c>
      <c r="CC149"/>
      <c r="CD149" s="34"/>
      <c r="CE149" s="17" t="s">
        <v>185</v>
      </c>
      <c r="CF149" s="17">
        <f t="shared" si="11"/>
        <v>2.5588235294117645</v>
      </c>
      <c r="CG149" s="34"/>
      <c r="CH149" s="34"/>
      <c r="CI149" s="34"/>
      <c r="CJ149" s="34"/>
      <c r="CK149" s="34"/>
      <c r="CL149" s="34"/>
      <c r="CM149" s="34"/>
      <c r="CN149" s="34"/>
      <c r="CO149" s="34"/>
      <c r="CP149" s="34"/>
      <c r="CQ149" s="34"/>
    </row>
    <row r="150" spans="79:95" x14ac:dyDescent="0.25">
      <c r="CA150" t="s">
        <v>185</v>
      </c>
      <c r="CB150" s="44">
        <v>2.5588235294117645</v>
      </c>
      <c r="CC150"/>
      <c r="CD150" s="34"/>
      <c r="CE150" s="17" t="s">
        <v>184</v>
      </c>
      <c r="CF150" s="17">
        <f t="shared" si="11"/>
        <v>1.2794117647058822</v>
      </c>
      <c r="CG150" s="34"/>
      <c r="CH150" s="34"/>
      <c r="CI150" s="34"/>
      <c r="CJ150" s="34"/>
      <c r="CK150" s="34"/>
      <c r="CL150" s="34"/>
      <c r="CM150" s="34"/>
      <c r="CN150" s="34"/>
      <c r="CO150" s="34"/>
      <c r="CP150" s="34"/>
      <c r="CQ150" s="34"/>
    </row>
    <row r="151" spans="79:95" x14ac:dyDescent="0.25">
      <c r="CA151" t="s">
        <v>186</v>
      </c>
      <c r="CB151" s="44">
        <v>2.5588235294117645</v>
      </c>
      <c r="CC151" s="34"/>
      <c r="CD151" s="34"/>
      <c r="CE151" s="17" t="s">
        <v>182</v>
      </c>
      <c r="CF151" s="17">
        <f t="shared" si="11"/>
        <v>2.5588235294117645</v>
      </c>
      <c r="CG151" s="34"/>
      <c r="CH151" s="34"/>
      <c r="CI151" s="34"/>
      <c r="CJ151" s="34"/>
      <c r="CK151" s="34"/>
      <c r="CL151" s="34"/>
      <c r="CM151" s="34"/>
      <c r="CN151" s="34"/>
      <c r="CO151" s="34"/>
      <c r="CP151" s="34"/>
      <c r="CQ151" s="34"/>
    </row>
    <row r="152" spans="79:95" x14ac:dyDescent="0.25">
      <c r="CA152" t="s">
        <v>198</v>
      </c>
      <c r="CB152" s="44">
        <v>174.00000000000009</v>
      </c>
      <c r="CC152" s="34"/>
      <c r="CD152" s="34"/>
      <c r="CE152" s="17" t="s">
        <v>186</v>
      </c>
      <c r="CF152" s="17">
        <f t="shared" si="11"/>
        <v>2.5588235294117645</v>
      </c>
      <c r="CG152" s="34"/>
      <c r="CH152" s="34"/>
      <c r="CI152" s="34"/>
      <c r="CJ152" s="34"/>
      <c r="CK152" s="34"/>
      <c r="CL152" s="34"/>
      <c r="CM152" s="34"/>
      <c r="CN152" s="34"/>
      <c r="CO152" s="34"/>
      <c r="CP152" s="34"/>
      <c r="CQ152" s="34"/>
    </row>
    <row r="153" spans="79:95" x14ac:dyDescent="0.25">
      <c r="CA153"/>
      <c r="CB153"/>
      <c r="CC153" s="34"/>
      <c r="CD153" s="34"/>
      <c r="CE153" s="17" t="s">
        <v>187</v>
      </c>
      <c r="CF153" s="17">
        <f t="shared" si="11"/>
        <v>0</v>
      </c>
      <c r="CG153" s="34"/>
      <c r="CH153" s="34"/>
      <c r="CI153" s="34"/>
      <c r="CJ153" s="34"/>
      <c r="CK153" s="34"/>
      <c r="CL153" s="34"/>
      <c r="CM153" s="34"/>
      <c r="CN153" s="34"/>
      <c r="CO153" s="34"/>
      <c r="CP153" s="34"/>
      <c r="CQ153" s="34"/>
    </row>
    <row r="154" spans="79:95" x14ac:dyDescent="0.25">
      <c r="CA154" s="34"/>
      <c r="CB154" s="34"/>
      <c r="CC154" s="34"/>
      <c r="CD154" s="35"/>
      <c r="CE154" s="35"/>
      <c r="CF154" s="35"/>
      <c r="CG154" s="35"/>
      <c r="CH154" s="35"/>
      <c r="CI154" s="35"/>
      <c r="CJ154" s="35"/>
      <c r="CK154" s="35"/>
      <c r="CL154" s="35"/>
      <c r="CM154" s="35"/>
      <c r="CN154" s="35"/>
      <c r="CO154" s="34"/>
      <c r="CP154" s="34"/>
      <c r="CQ154" s="34"/>
    </row>
    <row r="155" spans="79:95" x14ac:dyDescent="0.25">
      <c r="CA155" s="42" t="s">
        <v>256</v>
      </c>
      <c r="CB155" t="s">
        <v>307</v>
      </c>
      <c r="CC155" s="35"/>
      <c r="CD155" s="35"/>
      <c r="CE155" s="15" t="s">
        <v>255</v>
      </c>
      <c r="CF155" s="15" t="s">
        <v>255</v>
      </c>
      <c r="CG155" s="15" t="s">
        <v>4</v>
      </c>
      <c r="CH155" s="35"/>
      <c r="CI155" s="35"/>
      <c r="CJ155" s="35"/>
      <c r="CK155" s="35"/>
      <c r="CL155" s="35"/>
      <c r="CM155" s="35"/>
      <c r="CN155" s="35"/>
      <c r="CO155" s="35"/>
      <c r="CP155" s="35"/>
      <c r="CQ155" s="35"/>
    </row>
    <row r="156" spans="79:95" x14ac:dyDescent="0.25">
      <c r="CA156" t="s">
        <v>473</v>
      </c>
      <c r="CB156" s="44">
        <v>125.38235294117661</v>
      </c>
      <c r="CC156" s="35"/>
      <c r="CD156" s="35"/>
      <c r="CE156" s="48" t="str">
        <f t="shared" ref="CE156:CE159" si="12">CA156</f>
        <v>Sede Normandía - Sede principal - DG 47 No. 77A-09 Int.11 y 7  - Engativá</v>
      </c>
      <c r="CF156" s="48" t="str">
        <f>+CE156</f>
        <v>Sede Normandía - Sede principal - DG 47 No. 77A-09 Int.11 y 7  - Engativá</v>
      </c>
      <c r="CG156" s="48">
        <f t="shared" ref="CG156:CG159" si="13">IFERROR(GETPIVOTDATA("Colaboradores",$CA$155,"Sede_Trabajo",CE156),0)</f>
        <v>125.38235294117661</v>
      </c>
      <c r="CH156" s="35"/>
      <c r="CI156" s="35"/>
      <c r="CJ156" s="35"/>
      <c r="CK156" s="35"/>
      <c r="CL156" s="35"/>
      <c r="CM156" s="35"/>
      <c r="CN156" s="35"/>
      <c r="CO156" s="35"/>
      <c r="CP156" s="35"/>
      <c r="CQ156" s="35"/>
    </row>
    <row r="157" spans="79:95" x14ac:dyDescent="0.25">
      <c r="CA157" t="s">
        <v>474</v>
      </c>
      <c r="CB157" s="44">
        <v>34.544117647058847</v>
      </c>
      <c r="CC157" s="34"/>
      <c r="CD157" s="34"/>
      <c r="CE157" s="17" t="str">
        <f t="shared" si="12"/>
        <v>Sede Fontibón - Sede secundaria - KR 97 No 24C-60 Bodegas 2 y 3 - Fontibón</v>
      </c>
      <c r="CF157" s="17" t="str">
        <f t="shared" ref="CF157:CF159" si="14">+CE157</f>
        <v>Sede Fontibón - Sede secundaria - KR 97 No 24C-60 Bodegas 2 y 3 - Fontibón</v>
      </c>
      <c r="CG157" s="17">
        <f t="shared" si="13"/>
        <v>34.544117647058847</v>
      </c>
      <c r="CH157" s="34"/>
      <c r="CI157" s="34"/>
      <c r="CJ157" s="34"/>
      <c r="CK157" s="34"/>
      <c r="CL157" s="34"/>
      <c r="CM157" s="34"/>
      <c r="CN157" s="34"/>
      <c r="CO157" s="34"/>
      <c r="CP157" s="34"/>
      <c r="CQ157" s="34"/>
    </row>
    <row r="158" spans="79:95" x14ac:dyDescent="0.25">
      <c r="CA158" t="s">
        <v>254</v>
      </c>
      <c r="CB158" s="44">
        <v>7.6764705882352935</v>
      </c>
      <c r="CC158" s="34"/>
      <c r="CD158" s="34"/>
      <c r="CE158" s="17" t="str">
        <f t="shared" si="12"/>
        <v>Lugar de residencia</v>
      </c>
      <c r="CF158" s="17" t="str">
        <f t="shared" si="14"/>
        <v>Lugar de residencia</v>
      </c>
      <c r="CG158" s="17">
        <f t="shared" si="13"/>
        <v>7.6764705882352935</v>
      </c>
      <c r="CH158" s="34"/>
      <c r="CI158" s="34"/>
      <c r="CJ158" s="34"/>
      <c r="CK158" s="34"/>
      <c r="CL158" s="34"/>
      <c r="CM158" s="34"/>
      <c r="CN158" s="34"/>
      <c r="CO158" s="34"/>
      <c r="CP158" s="34"/>
      <c r="CQ158" s="34"/>
    </row>
    <row r="159" spans="79:95" x14ac:dyDescent="0.25">
      <c r="CA159" t="s">
        <v>253</v>
      </c>
      <c r="CB159" s="44">
        <v>6.3970588235294112</v>
      </c>
      <c r="CC159" s="34"/>
      <c r="CD159" s="34"/>
      <c r="CE159" s="17" t="str">
        <f t="shared" si="12"/>
        <v>Otra*</v>
      </c>
      <c r="CF159" s="17" t="str">
        <f t="shared" si="14"/>
        <v>Otra*</v>
      </c>
      <c r="CG159" s="17">
        <f t="shared" si="13"/>
        <v>6.3970588235294112</v>
      </c>
      <c r="CH159" s="34"/>
      <c r="CI159" s="34"/>
      <c r="CJ159" s="34"/>
      <c r="CK159" s="34"/>
      <c r="CL159" s="34"/>
      <c r="CM159" s="34"/>
      <c r="CN159" s="34"/>
      <c r="CO159" s="34"/>
      <c r="CP159" s="34"/>
      <c r="CQ159" s="34"/>
    </row>
    <row r="160" spans="79:95" x14ac:dyDescent="0.25">
      <c r="CA160" t="s">
        <v>446</v>
      </c>
      <c r="CB160" s="44"/>
      <c r="CC160" s="34"/>
      <c r="CD160" s="34"/>
      <c r="CE160" s="17"/>
      <c r="CF160" s="17"/>
      <c r="CG160" s="17"/>
      <c r="CH160" s="34"/>
      <c r="CI160" s="34"/>
      <c r="CJ160" s="34"/>
      <c r="CK160" s="34"/>
      <c r="CL160" s="34"/>
      <c r="CM160" s="34"/>
      <c r="CN160" s="34"/>
      <c r="CO160" s="34"/>
      <c r="CP160" s="34"/>
      <c r="CQ160" s="34"/>
    </row>
    <row r="161" spans="79:95" x14ac:dyDescent="0.25">
      <c r="CA161" t="s">
        <v>198</v>
      </c>
      <c r="CB161" s="44">
        <v>174.00000000000014</v>
      </c>
      <c r="CC161" s="34"/>
      <c r="CD161" s="34"/>
      <c r="CE161" s="17"/>
      <c r="CF161" s="17"/>
      <c r="CG161" s="17"/>
      <c r="CH161" s="34"/>
      <c r="CI161" s="34"/>
      <c r="CJ161" s="34"/>
      <c r="CK161" s="34"/>
      <c r="CL161" s="34"/>
      <c r="CM161" s="34"/>
      <c r="CN161" s="34"/>
      <c r="CO161" s="34"/>
      <c r="CP161" s="34"/>
      <c r="CQ161" s="34"/>
    </row>
    <row r="162" spans="79:95" x14ac:dyDescent="0.25">
      <c r="CA162"/>
      <c r="CB162"/>
      <c r="CC162" s="34"/>
      <c r="CD162" s="34"/>
      <c r="CE162" s="17"/>
      <c r="CF162" s="17"/>
      <c r="CG162" s="17"/>
      <c r="CH162" s="34"/>
      <c r="CI162" s="34"/>
      <c r="CJ162" s="34"/>
      <c r="CK162" s="34"/>
      <c r="CL162" s="34"/>
      <c r="CM162" s="34"/>
      <c r="CN162" s="34"/>
      <c r="CO162" s="34"/>
      <c r="CP162" s="34"/>
      <c r="CQ162" s="34"/>
    </row>
    <row r="163" spans="79:95" x14ac:dyDescent="0.25">
      <c r="CA163"/>
      <c r="CB163"/>
      <c r="CC163" s="34"/>
      <c r="CD163" s="34"/>
      <c r="CE163" s="17"/>
      <c r="CF163" s="17"/>
      <c r="CG163" s="17"/>
      <c r="CH163" s="34"/>
      <c r="CI163" s="34"/>
      <c r="CJ163" s="34"/>
      <c r="CK163" s="34"/>
      <c r="CL163" s="34"/>
      <c r="CM163" s="34"/>
      <c r="CN163" s="34"/>
      <c r="CO163" s="34"/>
      <c r="CP163" s="34"/>
      <c r="CQ163" s="34"/>
    </row>
    <row r="164" spans="79:95" x14ac:dyDescent="0.25">
      <c r="CA164"/>
      <c r="CB164"/>
      <c r="CC164" s="34"/>
      <c r="CD164" s="34"/>
      <c r="CE164" s="17"/>
      <c r="CF164" s="17"/>
      <c r="CG164" s="17"/>
      <c r="CH164" s="34"/>
      <c r="CI164" s="34"/>
      <c r="CJ164" s="34"/>
      <c r="CK164" s="34"/>
      <c r="CL164" s="34"/>
      <c r="CM164" s="34"/>
      <c r="CN164" s="34"/>
      <c r="CO164" s="34"/>
      <c r="CP164" s="34"/>
      <c r="CQ164" s="34"/>
    </row>
    <row r="165" spans="79:95" x14ac:dyDescent="0.25">
      <c r="CA165"/>
      <c r="CB165"/>
      <c r="CC165" s="34"/>
      <c r="CD165" s="34"/>
      <c r="CE165" s="17"/>
      <c r="CF165" s="17"/>
      <c r="CG165" s="17"/>
      <c r="CH165" s="34"/>
      <c r="CI165" s="34"/>
      <c r="CJ165" s="34"/>
      <c r="CK165" s="34"/>
      <c r="CL165" s="34"/>
      <c r="CM165" s="34"/>
      <c r="CN165" s="34"/>
      <c r="CO165" s="34"/>
      <c r="CP165" s="34"/>
      <c r="CQ165" s="34"/>
    </row>
    <row r="166" spans="79:95" x14ac:dyDescent="0.25">
      <c r="CA166"/>
      <c r="CB166"/>
      <c r="CC166" s="34"/>
      <c r="CD166" s="34"/>
      <c r="CE166" s="17"/>
      <c r="CF166" s="17"/>
      <c r="CG166" s="17"/>
      <c r="CH166" s="34"/>
      <c r="CI166" s="34"/>
      <c r="CJ166" s="34"/>
      <c r="CK166" s="34"/>
      <c r="CL166" s="34"/>
      <c r="CM166" s="34"/>
      <c r="CN166" s="34"/>
      <c r="CO166" s="34"/>
      <c r="CP166" s="34"/>
      <c r="CQ166" s="34"/>
    </row>
    <row r="167" spans="79:95" x14ac:dyDescent="0.25">
      <c r="CA167"/>
      <c r="CB167"/>
      <c r="CC167" s="34"/>
      <c r="CD167" s="34"/>
      <c r="CE167" s="17"/>
      <c r="CF167" s="17"/>
      <c r="CG167" s="17"/>
      <c r="CH167" s="34"/>
      <c r="CI167" s="34"/>
      <c r="CJ167" s="34"/>
      <c r="CK167" s="34"/>
      <c r="CL167" s="34"/>
      <c r="CM167" s="34"/>
      <c r="CN167" s="34"/>
      <c r="CO167" s="34"/>
      <c r="CP167" s="34"/>
      <c r="CQ167" s="34"/>
    </row>
    <row r="168" spans="79:95" x14ac:dyDescent="0.25">
      <c r="CA168"/>
      <c r="CB168"/>
      <c r="CC168" s="34"/>
      <c r="CD168" s="34"/>
      <c r="CE168" s="17"/>
      <c r="CF168" s="17"/>
      <c r="CG168" s="17"/>
      <c r="CH168" s="34"/>
      <c r="CI168" s="34"/>
      <c r="CJ168" s="34"/>
      <c r="CK168" s="34"/>
      <c r="CL168" s="34"/>
      <c r="CM168" s="34"/>
      <c r="CN168" s="34"/>
      <c r="CO168" s="34"/>
      <c r="CP168" s="34"/>
      <c r="CQ168" s="34"/>
    </row>
    <row r="169" spans="79:95" x14ac:dyDescent="0.25">
      <c r="CA169"/>
      <c r="CB169"/>
      <c r="CC169" s="34"/>
      <c r="CD169" s="34"/>
      <c r="CE169" s="17"/>
      <c r="CF169" s="17"/>
      <c r="CG169" s="17"/>
      <c r="CH169" s="34"/>
      <c r="CI169" s="34"/>
      <c r="CJ169" s="34"/>
      <c r="CK169" s="34"/>
      <c r="CL169" s="34"/>
      <c r="CM169" s="34"/>
      <c r="CN169" s="34"/>
      <c r="CO169" s="34"/>
      <c r="CP169" s="34"/>
      <c r="CQ169" s="34"/>
    </row>
    <row r="170" spans="79:95" x14ac:dyDescent="0.25">
      <c r="CA170"/>
      <c r="CB170"/>
      <c r="CC170" s="34"/>
      <c r="CD170" s="34"/>
      <c r="CE170" s="17"/>
      <c r="CF170" s="17"/>
      <c r="CG170" s="17"/>
      <c r="CH170" s="34"/>
      <c r="CI170" s="34"/>
      <c r="CJ170" s="34"/>
      <c r="CK170" s="34"/>
      <c r="CL170" s="34"/>
      <c r="CM170" s="34"/>
      <c r="CN170" s="34"/>
      <c r="CO170" s="34"/>
      <c r="CP170" s="34"/>
      <c r="CQ170" s="34"/>
    </row>
    <row r="171" spans="79:95" x14ac:dyDescent="0.25">
      <c r="CA171"/>
      <c r="CB171"/>
      <c r="CC171" s="34"/>
      <c r="CD171" s="34"/>
      <c r="CE171" s="17"/>
      <c r="CF171" s="17"/>
      <c r="CG171" s="17"/>
      <c r="CH171" s="34"/>
      <c r="CI171" s="34"/>
      <c r="CJ171" s="34"/>
      <c r="CK171" s="34"/>
      <c r="CL171" s="34"/>
      <c r="CM171" s="34"/>
      <c r="CN171" s="34"/>
      <c r="CO171" s="34"/>
      <c r="CP171" s="34"/>
      <c r="CQ171" s="34"/>
    </row>
    <row r="172" spans="79:95" x14ac:dyDescent="0.25">
      <c r="CA172"/>
      <c r="CB172"/>
      <c r="CO172" s="34"/>
      <c r="CP172" s="34"/>
      <c r="CQ172" s="34"/>
    </row>
    <row r="173" spans="79:95" x14ac:dyDescent="0.25">
      <c r="CA173"/>
      <c r="CB173"/>
      <c r="CP173" s="34"/>
      <c r="CQ173" s="34"/>
    </row>
    <row r="174" spans="79:95" x14ac:dyDescent="0.25">
      <c r="CA174"/>
      <c r="CB174"/>
      <c r="CP174" s="34"/>
      <c r="CQ174" s="34"/>
    </row>
    <row r="175" spans="79:95" x14ac:dyDescent="0.25">
      <c r="CA175"/>
      <c r="CB175"/>
      <c r="CP175" s="34"/>
      <c r="CQ175" s="34"/>
    </row>
    <row r="176" spans="79:95" x14ac:dyDescent="0.25">
      <c r="CA176"/>
      <c r="CB176"/>
      <c r="CP176" s="34"/>
      <c r="CQ176" s="34"/>
    </row>
    <row r="177" spans="73:97" x14ac:dyDescent="0.25">
      <c r="CA177"/>
      <c r="CB177"/>
      <c r="CO177" s="34"/>
      <c r="CP177" s="34"/>
      <c r="CQ177" s="34"/>
    </row>
    <row r="178" spans="73:97" x14ac:dyDescent="0.25">
      <c r="CA178"/>
      <c r="CB178"/>
      <c r="CO178" s="34"/>
      <c r="CP178" s="35"/>
      <c r="CQ178" s="35"/>
    </row>
    <row r="179" spans="73:97" x14ac:dyDescent="0.25">
      <c r="CA179"/>
      <c r="CB179"/>
      <c r="CO179" s="34"/>
      <c r="CP179" s="34"/>
      <c r="CQ179" s="34"/>
    </row>
    <row r="180" spans="73:97" x14ac:dyDescent="0.25">
      <c r="BU180"/>
      <c r="CA180"/>
      <c r="CB180"/>
      <c r="CO180" s="34"/>
      <c r="CP180" s="34"/>
      <c r="CQ180" s="34"/>
    </row>
    <row r="181" spans="73:97" x14ac:dyDescent="0.25">
      <c r="BU181"/>
      <c r="CA181"/>
      <c r="CB181"/>
      <c r="CO181" s="34"/>
      <c r="CP181" s="34"/>
      <c r="CQ181" s="34"/>
    </row>
    <row r="182" spans="73:97" x14ac:dyDescent="0.25">
      <c r="CA182"/>
      <c r="CB182"/>
      <c r="CO182" s="35"/>
      <c r="CP182" s="35"/>
      <c r="CQ182" s="35"/>
      <c r="CR182" s="49"/>
      <c r="CS182" s="49"/>
    </row>
    <row r="183" spans="73:97" x14ac:dyDescent="0.25">
      <c r="CA183"/>
      <c r="CB183"/>
      <c r="CO183" s="34"/>
    </row>
    <row r="184" spans="73:97" x14ac:dyDescent="0.25">
      <c r="CO184" s="34"/>
    </row>
    <row r="185" spans="73:97" x14ac:dyDescent="0.25">
      <c r="CO185" s="34"/>
    </row>
    <row r="186" spans="73:97" x14ac:dyDescent="0.25">
      <c r="CA186"/>
      <c r="CB186"/>
      <c r="CC186" s="34"/>
      <c r="CD186" s="34"/>
      <c r="CE186" s="34"/>
      <c r="CF186" s="34"/>
      <c r="CG186" s="34"/>
      <c r="CH186" s="34"/>
      <c r="CI186" s="34"/>
      <c r="CJ186" s="34"/>
      <c r="CK186" s="34"/>
      <c r="CL186" s="34"/>
      <c r="CM186" s="34"/>
      <c r="CN186" s="34"/>
      <c r="CO186" s="34"/>
      <c r="CP186" s="34"/>
      <c r="CQ186" s="34"/>
    </row>
    <row r="187" spans="73:97" x14ac:dyDescent="0.25">
      <c r="CA187"/>
      <c r="CB187"/>
      <c r="CC187" s="34"/>
      <c r="CD187" s="34"/>
      <c r="CE187" s="34"/>
      <c r="CF187" s="34"/>
      <c r="CG187" s="34"/>
      <c r="CH187" s="34"/>
      <c r="CI187" s="34"/>
      <c r="CJ187" s="34"/>
      <c r="CK187" s="34"/>
      <c r="CL187" s="34"/>
      <c r="CM187" s="34"/>
      <c r="CN187" s="34"/>
      <c r="CO187" s="34"/>
      <c r="CP187" s="34"/>
      <c r="CQ187" s="34"/>
    </row>
    <row r="188" spans="73:97" x14ac:dyDescent="0.25">
      <c r="CA188" t="s">
        <v>307</v>
      </c>
      <c r="CB188" t="s">
        <v>322</v>
      </c>
      <c r="CC188" t="s">
        <v>323</v>
      </c>
      <c r="CD188" t="s">
        <v>309</v>
      </c>
      <c r="CE188" t="s">
        <v>308</v>
      </c>
      <c r="CF188" t="s">
        <v>318</v>
      </c>
      <c r="CG188" t="s">
        <v>310</v>
      </c>
      <c r="CH188" t="s">
        <v>311</v>
      </c>
      <c r="CI188" t="s">
        <v>312</v>
      </c>
      <c r="CJ188" t="s">
        <v>313</v>
      </c>
      <c r="CK188" t="s">
        <v>314</v>
      </c>
      <c r="CL188" t="s">
        <v>315</v>
      </c>
      <c r="CM188" t="s">
        <v>316</v>
      </c>
      <c r="CN188" t="s">
        <v>252</v>
      </c>
      <c r="CO188" s="34"/>
      <c r="CP188" s="34"/>
      <c r="CQ188" s="34"/>
    </row>
    <row r="189" spans="73:97" x14ac:dyDescent="0.25">
      <c r="CA189" s="43">
        <v>174.0000000000002</v>
      </c>
      <c r="CB189" s="43">
        <v>342.88235294117686</v>
      </c>
      <c r="CC189" s="43">
        <v>92.117647058823607</v>
      </c>
      <c r="CD189" s="43">
        <v>9612.2205882352919</v>
      </c>
      <c r="CE189" s="43">
        <v>902.625</v>
      </c>
      <c r="CF189" s="43">
        <v>1965.8729886386193</v>
      </c>
      <c r="CG189" s="43">
        <v>202.3021875</v>
      </c>
      <c r="CH189" s="43">
        <v>60235.634403302647</v>
      </c>
      <c r="CI189" s="43">
        <v>7758.2212065349986</v>
      </c>
      <c r="CJ189" s="43">
        <v>3270.8250612745119</v>
      </c>
      <c r="CK189" s="43">
        <v>271869089.29290891</v>
      </c>
      <c r="CL189" s="43">
        <v>6.4836616788795975</v>
      </c>
      <c r="CM189" s="43">
        <v>4338.4852941176468</v>
      </c>
      <c r="CN189" s="43">
        <v>110.029411764706</v>
      </c>
      <c r="CO189" s="34"/>
      <c r="CP189" s="34"/>
      <c r="CQ189" s="34"/>
    </row>
    <row r="190" spans="73:97" x14ac:dyDescent="0.25">
      <c r="BV190"/>
      <c r="BW190" s="49"/>
      <c r="BX190" s="49"/>
      <c r="BY190" s="49"/>
      <c r="BZ190" s="49"/>
      <c r="CA190" s="35"/>
      <c r="CB190" s="35"/>
      <c r="CC190" s="35"/>
      <c r="CD190" s="35"/>
      <c r="CE190" s="35"/>
      <c r="CF190" s="35"/>
      <c r="CG190" s="35"/>
      <c r="CH190" s="35"/>
      <c r="CI190" s="35"/>
      <c r="CJ190" s="35"/>
      <c r="CK190" s="35"/>
      <c r="CL190" s="35"/>
      <c r="CM190" s="35"/>
      <c r="CN190" s="35"/>
      <c r="CO190" s="34"/>
      <c r="CP190" s="34"/>
      <c r="CQ190" s="34"/>
    </row>
    <row r="191" spans="73:97" ht="25.5" x14ac:dyDescent="0.25">
      <c r="BV191"/>
      <c r="CA191" s="18" t="s">
        <v>4</v>
      </c>
      <c r="CB191" s="18" t="s">
        <v>23</v>
      </c>
      <c r="CC191" s="18" t="s">
        <v>324</v>
      </c>
      <c r="CD191" s="18" t="s">
        <v>319</v>
      </c>
      <c r="CE191" s="18" t="s">
        <v>200</v>
      </c>
      <c r="CF191" s="18" t="s">
        <v>201</v>
      </c>
      <c r="CG191" s="18" t="s">
        <v>202</v>
      </c>
      <c r="CH191" s="18" t="s">
        <v>8</v>
      </c>
      <c r="CI191" s="18" t="s">
        <v>10</v>
      </c>
      <c r="CJ191" s="18" t="s">
        <v>12</v>
      </c>
      <c r="CK191" s="18" t="s">
        <v>14</v>
      </c>
      <c r="CL191" s="18" t="s">
        <v>16</v>
      </c>
      <c r="CM191" s="18" t="s">
        <v>320</v>
      </c>
      <c r="CN191" s="18" t="s">
        <v>17</v>
      </c>
      <c r="CO191" s="34"/>
      <c r="CP191" s="34"/>
      <c r="CQ191" s="34"/>
    </row>
    <row r="192" spans="73:97" x14ac:dyDescent="0.25">
      <c r="BV192"/>
      <c r="CA192" s="17">
        <f>CA189</f>
        <v>174.0000000000002</v>
      </c>
      <c r="CB192" s="17">
        <f t="shared" ref="CB192:CC192" si="15">CB189</f>
        <v>342.88235294117686</v>
      </c>
      <c r="CC192" s="17">
        <f t="shared" si="15"/>
        <v>92.117647058823607</v>
      </c>
      <c r="CD192" s="12">
        <f t="shared" ref="CD192:CN192" si="16">CD189/$CA192</f>
        <v>55.242647058823451</v>
      </c>
      <c r="CE192" s="12">
        <f t="shared" si="16"/>
        <v>5.1874999999999938</v>
      </c>
      <c r="CF192" s="12">
        <f t="shared" si="16"/>
        <v>11.298120624359868</v>
      </c>
      <c r="CG192" s="12">
        <f t="shared" si="16"/>
        <v>1.1626562499999986</v>
      </c>
      <c r="CH192" s="12">
        <f t="shared" si="16"/>
        <v>346.18180691553204</v>
      </c>
      <c r="CI192" s="12">
        <f t="shared" si="16"/>
        <v>44.587478198476951</v>
      </c>
      <c r="CJ192" s="12">
        <f t="shared" si="16"/>
        <v>18.797845179738552</v>
      </c>
      <c r="CK192" s="12">
        <f t="shared" si="16"/>
        <v>1562466.0304190149</v>
      </c>
      <c r="CL192" s="50">
        <f t="shared" si="16"/>
        <v>3.7262423441836723E-2</v>
      </c>
      <c r="CM192" s="12">
        <f t="shared" si="16"/>
        <v>24.933823529411736</v>
      </c>
      <c r="CN192" s="50">
        <f t="shared" si="16"/>
        <v>0.63235294117647056</v>
      </c>
      <c r="CO192" s="34"/>
      <c r="CP192" s="34"/>
      <c r="CQ192" s="34"/>
    </row>
    <row r="193" spans="74:95" x14ac:dyDescent="0.25">
      <c r="BV193"/>
      <c r="CA193" s="34"/>
      <c r="CB193" s="34"/>
      <c r="CC193" s="34"/>
      <c r="CD193" s="34"/>
      <c r="CE193" s="34"/>
      <c r="CF193" s="34"/>
      <c r="CG193" s="34"/>
      <c r="CH193" s="34"/>
      <c r="CI193" s="34"/>
      <c r="CJ193" s="34"/>
      <c r="CK193" s="34"/>
      <c r="CL193" s="34"/>
      <c r="CM193" s="34"/>
      <c r="CN193" s="34"/>
      <c r="CO193" s="34"/>
      <c r="CP193" s="34"/>
      <c r="CQ193" s="34"/>
    </row>
    <row r="194" spans="74:95" x14ac:dyDescent="0.25">
      <c r="BX194" s="42" t="s">
        <v>251</v>
      </c>
      <c r="BY194" t="s">
        <v>307</v>
      </c>
      <c r="CA194" s="42" t="s">
        <v>245</v>
      </c>
      <c r="CB194" t="s">
        <v>307</v>
      </c>
      <c r="CC194" s="35"/>
      <c r="CE194" s="15" t="s">
        <v>250</v>
      </c>
      <c r="CF194" s="15" t="s">
        <v>249</v>
      </c>
      <c r="CG194" s="15" t="s">
        <v>248</v>
      </c>
      <c r="CH194" s="15" t="s">
        <v>247</v>
      </c>
      <c r="CI194" s="15" t="s">
        <v>246</v>
      </c>
      <c r="CJ194" s="35"/>
      <c r="CK194" s="35"/>
      <c r="CL194" s="35"/>
      <c r="CM194" s="35"/>
      <c r="CN194" s="35"/>
      <c r="CO194" s="34"/>
      <c r="CP194" s="34"/>
      <c r="CQ194" s="34"/>
    </row>
    <row r="195" spans="74:95" x14ac:dyDescent="0.25">
      <c r="BX195" t="s">
        <v>63</v>
      </c>
      <c r="BY195" s="44">
        <v>1.2794117647058822</v>
      </c>
      <c r="CA195" t="s">
        <v>66</v>
      </c>
      <c r="CB195" s="44">
        <v>19.191176470588239</v>
      </c>
      <c r="CC195" s="34"/>
      <c r="CE195" s="17">
        <v>0</v>
      </c>
      <c r="CF195" s="17">
        <v>4.1666666666666664E-2</v>
      </c>
      <c r="CG195" s="17" t="s">
        <v>52</v>
      </c>
      <c r="CH195" s="17">
        <f t="shared" ref="CH195:CH218" si="17">IFERROR(GETPIVOTDATA("Colaboradores",$BX$194,"Franja_llegada",$CG195),0)</f>
        <v>0</v>
      </c>
      <c r="CI195" s="17">
        <f t="shared" ref="CI195:CI218" si="18">IFERROR(GETPIVOTDATA("Colaboradores",$CA$194,"Franja_Salida",$CG195),0)</f>
        <v>0</v>
      </c>
      <c r="CO195" s="34"/>
      <c r="CP195" s="34"/>
      <c r="CQ195" s="34"/>
    </row>
    <row r="196" spans="74:95" x14ac:dyDescent="0.25">
      <c r="BX196" t="s">
        <v>66</v>
      </c>
      <c r="BY196" s="44">
        <v>1.2794117647058822</v>
      </c>
      <c r="CA196" t="s">
        <v>67</v>
      </c>
      <c r="CB196" s="44">
        <v>6.3970588235294112</v>
      </c>
      <c r="CC196" s="34"/>
      <c r="CE196" s="17">
        <f t="shared" ref="CE196:CE218" si="19">CF195</f>
        <v>4.1666666666666664E-2</v>
      </c>
      <c r="CF196" s="17">
        <f t="shared" ref="CF196:CF218" si="20">CF195+1/24</f>
        <v>8.3333333333333329E-2</v>
      </c>
      <c r="CG196" s="17" t="s">
        <v>53</v>
      </c>
      <c r="CH196" s="17">
        <f t="shared" si="17"/>
        <v>0</v>
      </c>
      <c r="CI196" s="17">
        <f t="shared" si="18"/>
        <v>0</v>
      </c>
      <c r="CO196" s="34"/>
      <c r="CP196" s="34"/>
      <c r="CQ196" s="34"/>
    </row>
    <row r="197" spans="74:95" x14ac:dyDescent="0.25">
      <c r="BX197" t="s">
        <v>57</v>
      </c>
      <c r="BY197" s="44">
        <v>10.235294117647058</v>
      </c>
      <c r="CA197" t="s">
        <v>68</v>
      </c>
      <c r="CB197" s="44">
        <v>84.441176470588317</v>
      </c>
      <c r="CC197" s="34"/>
      <c r="CE197" s="17">
        <f t="shared" si="19"/>
        <v>8.3333333333333329E-2</v>
      </c>
      <c r="CF197" s="17">
        <f t="shared" si="20"/>
        <v>0.125</v>
      </c>
      <c r="CG197" s="17" t="s">
        <v>54</v>
      </c>
      <c r="CH197" s="17">
        <f t="shared" si="17"/>
        <v>0</v>
      </c>
      <c r="CI197" s="17">
        <f t="shared" si="18"/>
        <v>0</v>
      </c>
      <c r="CO197" s="34"/>
      <c r="CP197" s="34"/>
      <c r="CQ197" s="34"/>
    </row>
    <row r="198" spans="74:95" x14ac:dyDescent="0.25">
      <c r="BX198" t="s">
        <v>58</v>
      </c>
      <c r="BY198" s="44">
        <v>35.823529411764731</v>
      </c>
      <c r="CA198" t="s">
        <v>69</v>
      </c>
      <c r="CB198" s="44">
        <v>37.102941176470615</v>
      </c>
      <c r="CC198" s="34"/>
      <c r="CE198" s="17">
        <f t="shared" si="19"/>
        <v>0.125</v>
      </c>
      <c r="CF198" s="17">
        <f t="shared" si="20"/>
        <v>0.16666666666666666</v>
      </c>
      <c r="CG198" s="17" t="s">
        <v>55</v>
      </c>
      <c r="CH198" s="17">
        <f t="shared" si="17"/>
        <v>0</v>
      </c>
      <c r="CI198" s="17">
        <f t="shared" si="18"/>
        <v>0</v>
      </c>
      <c r="CO198" s="34"/>
      <c r="CP198" s="34"/>
      <c r="CQ198" s="34"/>
    </row>
    <row r="199" spans="74:95" x14ac:dyDescent="0.25">
      <c r="BX199" t="s">
        <v>59</v>
      </c>
      <c r="BY199" s="44">
        <v>97.235294117647157</v>
      </c>
      <c r="CA199" t="s">
        <v>70</v>
      </c>
      <c r="CB199" s="44">
        <v>20.470588235294123</v>
      </c>
      <c r="CC199" s="34"/>
      <c r="CE199" s="17">
        <f t="shared" si="19"/>
        <v>0.16666666666666666</v>
      </c>
      <c r="CF199" s="17">
        <f t="shared" si="20"/>
        <v>0.20833333333333331</v>
      </c>
      <c r="CG199" s="17" t="s">
        <v>56</v>
      </c>
      <c r="CH199" s="17">
        <f t="shared" si="17"/>
        <v>0</v>
      </c>
      <c r="CI199" s="17">
        <f t="shared" si="18"/>
        <v>0</v>
      </c>
      <c r="CO199" s="34"/>
      <c r="CP199" s="34"/>
      <c r="CQ199" s="34"/>
    </row>
    <row r="200" spans="74:95" x14ac:dyDescent="0.25">
      <c r="BX200" t="s">
        <v>60</v>
      </c>
      <c r="BY200" s="44">
        <v>21.750000000000007</v>
      </c>
      <c r="CA200" t="s">
        <v>71</v>
      </c>
      <c r="CB200" s="44">
        <v>6.3970588235294112</v>
      </c>
      <c r="CC200" s="34"/>
      <c r="CE200" s="17">
        <f t="shared" si="19"/>
        <v>0.20833333333333331</v>
      </c>
      <c r="CF200" s="17">
        <f t="shared" si="20"/>
        <v>0.24999999999999997</v>
      </c>
      <c r="CG200" s="17" t="s">
        <v>57</v>
      </c>
      <c r="CH200" s="17">
        <f t="shared" si="17"/>
        <v>10.235294117647058</v>
      </c>
      <c r="CI200" s="17">
        <f t="shared" si="18"/>
        <v>0</v>
      </c>
      <c r="CO200" s="34"/>
      <c r="CP200" s="34"/>
      <c r="CQ200" s="34"/>
    </row>
    <row r="201" spans="74:95" x14ac:dyDescent="0.25">
      <c r="BX201" t="s">
        <v>61</v>
      </c>
      <c r="BY201" s="44">
        <v>6.3970588235294112</v>
      </c>
      <c r="CA201" t="s">
        <v>198</v>
      </c>
      <c r="CB201" s="44">
        <v>174.00000000000011</v>
      </c>
      <c r="CC201" s="34"/>
      <c r="CE201" s="17">
        <f t="shared" si="19"/>
        <v>0.24999999999999997</v>
      </c>
      <c r="CF201" s="17">
        <f t="shared" si="20"/>
        <v>0.29166666666666663</v>
      </c>
      <c r="CG201" s="17" t="s">
        <v>58</v>
      </c>
      <c r="CH201" s="17">
        <f t="shared" si="17"/>
        <v>35.823529411764731</v>
      </c>
      <c r="CI201" s="17">
        <f t="shared" si="18"/>
        <v>0</v>
      </c>
      <c r="CO201" s="34"/>
      <c r="CP201" s="35"/>
      <c r="CQ201" s="35"/>
    </row>
    <row r="202" spans="74:95" x14ac:dyDescent="0.25">
      <c r="BX202" t="s">
        <v>198</v>
      </c>
      <c r="BY202" s="44">
        <v>174.00000000000014</v>
      </c>
      <c r="CA202"/>
      <c r="CB202"/>
      <c r="CC202" s="34"/>
      <c r="CE202" s="17">
        <f t="shared" si="19"/>
        <v>0.29166666666666663</v>
      </c>
      <c r="CF202" s="17">
        <f t="shared" si="20"/>
        <v>0.33333333333333331</v>
      </c>
      <c r="CG202" s="17" t="s">
        <v>59</v>
      </c>
      <c r="CH202" s="17">
        <f t="shared" si="17"/>
        <v>97.235294117647157</v>
      </c>
      <c r="CI202" s="17">
        <f t="shared" si="18"/>
        <v>0</v>
      </c>
      <c r="CJ202" s="35"/>
      <c r="CK202" s="35"/>
      <c r="CL202" s="35"/>
      <c r="CM202" s="35"/>
      <c r="CN202" s="35"/>
      <c r="CO202" s="34"/>
      <c r="CP202" s="34"/>
      <c r="CQ202" s="34"/>
    </row>
    <row r="203" spans="74:95" x14ac:dyDescent="0.25">
      <c r="BX203"/>
      <c r="BY203"/>
      <c r="CA203"/>
      <c r="CB203"/>
      <c r="CC203" s="34"/>
      <c r="CE203" s="17">
        <f t="shared" si="19"/>
        <v>0.33333333333333331</v>
      </c>
      <c r="CF203" s="17">
        <f t="shared" si="20"/>
        <v>0.375</v>
      </c>
      <c r="CG203" s="17" t="s">
        <v>60</v>
      </c>
      <c r="CH203" s="17">
        <f t="shared" si="17"/>
        <v>21.750000000000007</v>
      </c>
      <c r="CI203" s="17">
        <f t="shared" si="18"/>
        <v>0</v>
      </c>
      <c r="CJ203" s="34"/>
      <c r="CK203" s="34"/>
      <c r="CL203" s="34"/>
      <c r="CM203" s="34"/>
      <c r="CN203" s="34"/>
      <c r="CO203" s="34"/>
      <c r="CP203" s="34"/>
      <c r="CQ203" s="34"/>
    </row>
    <row r="204" spans="74:95" x14ac:dyDescent="0.25">
      <c r="BX204"/>
      <c r="BY204"/>
      <c r="CA204"/>
      <c r="CB204"/>
      <c r="CC204" s="34"/>
      <c r="CE204" s="17">
        <f t="shared" si="19"/>
        <v>0.375</v>
      </c>
      <c r="CF204" s="17">
        <f t="shared" si="20"/>
        <v>0.41666666666666669</v>
      </c>
      <c r="CG204" s="17" t="s">
        <v>61</v>
      </c>
      <c r="CH204" s="17">
        <f t="shared" si="17"/>
        <v>6.3970588235294112</v>
      </c>
      <c r="CI204" s="17">
        <f t="shared" si="18"/>
        <v>0</v>
      </c>
      <c r="CJ204" s="34"/>
      <c r="CK204" s="34"/>
      <c r="CL204" s="34"/>
      <c r="CM204" s="34"/>
      <c r="CN204" s="34"/>
      <c r="CO204" s="34"/>
      <c r="CP204" s="34"/>
      <c r="CQ204" s="34"/>
    </row>
    <row r="205" spans="74:95" x14ac:dyDescent="0.25">
      <c r="BX205"/>
      <c r="BY205"/>
      <c r="CA205"/>
      <c r="CB205"/>
      <c r="CC205" s="34"/>
      <c r="CE205" s="17">
        <f t="shared" si="19"/>
        <v>0.41666666666666669</v>
      </c>
      <c r="CF205" s="17">
        <f t="shared" si="20"/>
        <v>0.45833333333333337</v>
      </c>
      <c r="CG205" s="17" t="s">
        <v>62</v>
      </c>
      <c r="CH205" s="17">
        <f t="shared" si="17"/>
        <v>0</v>
      </c>
      <c r="CI205" s="17">
        <f t="shared" si="18"/>
        <v>0</v>
      </c>
      <c r="CJ205" s="34"/>
      <c r="CK205" s="34"/>
      <c r="CL205" s="34"/>
      <c r="CM205" s="34"/>
      <c r="CN205" s="34"/>
      <c r="CO205" s="35"/>
      <c r="CP205" s="34"/>
      <c r="CQ205" s="34"/>
    </row>
    <row r="206" spans="74:95" x14ac:dyDescent="0.25">
      <c r="BX206"/>
      <c r="BY206"/>
      <c r="CA206"/>
      <c r="CB206"/>
      <c r="CC206" s="34"/>
      <c r="CE206" s="17">
        <f t="shared" si="19"/>
        <v>0.45833333333333337</v>
      </c>
      <c r="CF206" s="17">
        <f t="shared" si="20"/>
        <v>0.5</v>
      </c>
      <c r="CG206" s="17" t="s">
        <v>63</v>
      </c>
      <c r="CH206" s="17">
        <f t="shared" si="17"/>
        <v>1.2794117647058822</v>
      </c>
      <c r="CI206" s="17">
        <f t="shared" si="18"/>
        <v>0</v>
      </c>
      <c r="CJ206" s="34"/>
      <c r="CK206" s="34"/>
      <c r="CL206" s="34"/>
      <c r="CM206" s="34"/>
      <c r="CN206" s="34"/>
      <c r="CO206" s="34"/>
      <c r="CP206" s="34"/>
      <c r="CQ206" s="34"/>
    </row>
    <row r="207" spans="74:95" x14ac:dyDescent="0.25">
      <c r="BX207"/>
      <c r="BY207"/>
      <c r="CA207"/>
      <c r="CB207"/>
      <c r="CC207" s="34"/>
      <c r="CE207" s="17">
        <f t="shared" si="19"/>
        <v>0.5</v>
      </c>
      <c r="CF207" s="17">
        <f t="shared" si="20"/>
        <v>0.54166666666666663</v>
      </c>
      <c r="CG207" s="17" t="s">
        <v>64</v>
      </c>
      <c r="CH207" s="17">
        <f t="shared" si="17"/>
        <v>0</v>
      </c>
      <c r="CI207" s="17">
        <f t="shared" si="18"/>
        <v>0</v>
      </c>
      <c r="CJ207" s="34"/>
      <c r="CK207" s="34"/>
      <c r="CL207" s="34"/>
      <c r="CM207" s="34"/>
      <c r="CN207" s="34"/>
      <c r="CO207" s="34"/>
      <c r="CP207" s="34"/>
      <c r="CQ207" s="34"/>
    </row>
    <row r="208" spans="74:95" x14ac:dyDescent="0.25">
      <c r="BX208"/>
      <c r="BY208"/>
      <c r="CA208"/>
      <c r="CB208"/>
      <c r="CC208" s="34"/>
      <c r="CE208" s="17">
        <f t="shared" si="19"/>
        <v>0.54166666666666663</v>
      </c>
      <c r="CF208" s="17">
        <f t="shared" si="20"/>
        <v>0.58333333333333326</v>
      </c>
      <c r="CG208" s="17" t="s">
        <v>65</v>
      </c>
      <c r="CH208" s="17">
        <f t="shared" si="17"/>
        <v>0</v>
      </c>
      <c r="CI208" s="17">
        <f t="shared" si="18"/>
        <v>0</v>
      </c>
      <c r="CJ208" s="34"/>
      <c r="CK208" s="34"/>
      <c r="CL208" s="34"/>
      <c r="CM208" s="34"/>
      <c r="CN208" s="34"/>
      <c r="CO208" s="34"/>
      <c r="CP208" s="34"/>
      <c r="CQ208" s="34"/>
    </row>
    <row r="209" spans="76:95" x14ac:dyDescent="0.25">
      <c r="BX209"/>
      <c r="BY209"/>
      <c r="CA209"/>
      <c r="CB209"/>
      <c r="CC209" s="34"/>
      <c r="CE209" s="17">
        <f t="shared" si="19"/>
        <v>0.58333333333333326</v>
      </c>
      <c r="CF209" s="17">
        <f t="shared" si="20"/>
        <v>0.62499999999999989</v>
      </c>
      <c r="CG209" s="17" t="s">
        <v>66</v>
      </c>
      <c r="CH209" s="17">
        <f t="shared" si="17"/>
        <v>1.2794117647058822</v>
      </c>
      <c r="CI209" s="17">
        <f t="shared" si="18"/>
        <v>19.191176470588239</v>
      </c>
      <c r="CJ209" s="34"/>
      <c r="CK209" s="34"/>
      <c r="CL209" s="34"/>
      <c r="CM209" s="34"/>
      <c r="CN209" s="34"/>
      <c r="CO209" s="34"/>
      <c r="CP209" s="34"/>
      <c r="CQ209" s="34"/>
    </row>
    <row r="210" spans="76:95" x14ac:dyDescent="0.25">
      <c r="BX210"/>
      <c r="BY210"/>
      <c r="CA210"/>
      <c r="CB210"/>
      <c r="CC210" s="34"/>
      <c r="CE210" s="17">
        <f t="shared" si="19"/>
        <v>0.62499999999999989</v>
      </c>
      <c r="CF210" s="17">
        <f t="shared" si="20"/>
        <v>0.66666666666666652</v>
      </c>
      <c r="CG210" s="17" t="s">
        <v>67</v>
      </c>
      <c r="CH210" s="17">
        <f t="shared" si="17"/>
        <v>0</v>
      </c>
      <c r="CI210" s="17">
        <f t="shared" si="18"/>
        <v>6.3970588235294112</v>
      </c>
      <c r="CJ210" s="34"/>
      <c r="CK210" s="34"/>
      <c r="CL210" s="34"/>
      <c r="CM210" s="34"/>
      <c r="CN210" s="34"/>
      <c r="CO210" s="34"/>
      <c r="CP210" s="34"/>
      <c r="CQ210" s="34"/>
    </row>
    <row r="211" spans="76:95" x14ac:dyDescent="0.25">
      <c r="BX211"/>
      <c r="BY211"/>
      <c r="CA211"/>
      <c r="CB211"/>
      <c r="CC211" s="34"/>
      <c r="CE211" s="17">
        <f t="shared" si="19"/>
        <v>0.66666666666666652</v>
      </c>
      <c r="CF211" s="17">
        <f t="shared" si="20"/>
        <v>0.70833333333333315</v>
      </c>
      <c r="CG211" s="17" t="s">
        <v>68</v>
      </c>
      <c r="CH211" s="17">
        <f t="shared" si="17"/>
        <v>0</v>
      </c>
      <c r="CI211" s="17">
        <f t="shared" si="18"/>
        <v>84.441176470588317</v>
      </c>
      <c r="CJ211" s="34"/>
      <c r="CK211" s="34"/>
      <c r="CL211" s="34"/>
      <c r="CM211" s="34"/>
      <c r="CN211" s="34"/>
      <c r="CO211" s="34"/>
      <c r="CP211" s="34"/>
      <c r="CQ211" s="34"/>
    </row>
    <row r="212" spans="76:95" x14ac:dyDescent="0.25">
      <c r="BX212"/>
      <c r="BY212"/>
      <c r="CA212"/>
      <c r="CB212"/>
      <c r="CC212" s="34"/>
      <c r="CE212" s="17">
        <f t="shared" si="19"/>
        <v>0.70833333333333315</v>
      </c>
      <c r="CF212" s="17">
        <f t="shared" si="20"/>
        <v>0.74999999999999978</v>
      </c>
      <c r="CG212" s="17" t="s">
        <v>69</v>
      </c>
      <c r="CH212" s="17">
        <f t="shared" si="17"/>
        <v>0</v>
      </c>
      <c r="CI212" s="17">
        <f t="shared" si="18"/>
        <v>37.102941176470615</v>
      </c>
      <c r="CJ212" s="34"/>
      <c r="CK212" s="34"/>
      <c r="CL212" s="34"/>
      <c r="CM212" s="34"/>
      <c r="CN212" s="34"/>
      <c r="CO212" s="34"/>
      <c r="CP212" s="34"/>
      <c r="CQ212" s="34"/>
    </row>
    <row r="213" spans="76:95" x14ac:dyDescent="0.25">
      <c r="BX213"/>
      <c r="BY213"/>
      <c r="CA213"/>
      <c r="CB213"/>
      <c r="CC213" s="34"/>
      <c r="CE213" s="17">
        <f t="shared" si="19"/>
        <v>0.74999999999999978</v>
      </c>
      <c r="CF213" s="17">
        <f t="shared" si="20"/>
        <v>0.79166666666666641</v>
      </c>
      <c r="CG213" s="17" t="s">
        <v>70</v>
      </c>
      <c r="CH213" s="17">
        <f t="shared" si="17"/>
        <v>0</v>
      </c>
      <c r="CI213" s="17">
        <f t="shared" si="18"/>
        <v>20.470588235294123</v>
      </c>
      <c r="CJ213" s="34"/>
      <c r="CK213" s="34"/>
      <c r="CL213" s="34"/>
      <c r="CM213" s="34"/>
      <c r="CN213" s="34"/>
      <c r="CO213" s="34"/>
      <c r="CP213" s="34"/>
      <c r="CQ213" s="34"/>
    </row>
    <row r="214" spans="76:95" x14ac:dyDescent="0.25">
      <c r="BX214"/>
      <c r="BY214"/>
      <c r="CC214" s="34"/>
      <c r="CE214" s="17">
        <f t="shared" si="19"/>
        <v>0.79166666666666641</v>
      </c>
      <c r="CF214" s="17">
        <f t="shared" si="20"/>
        <v>0.83333333333333304</v>
      </c>
      <c r="CG214" s="17" t="s">
        <v>71</v>
      </c>
      <c r="CH214" s="17">
        <f t="shared" si="17"/>
        <v>0</v>
      </c>
      <c r="CI214" s="17">
        <f t="shared" si="18"/>
        <v>6.3970588235294112</v>
      </c>
      <c r="CJ214" s="34"/>
      <c r="CK214" s="34"/>
      <c r="CL214" s="34"/>
      <c r="CM214" s="34"/>
      <c r="CN214" s="34"/>
      <c r="CO214" s="34"/>
      <c r="CP214" s="34"/>
      <c r="CQ214" s="34"/>
    </row>
    <row r="215" spans="76:95" x14ac:dyDescent="0.25">
      <c r="CC215" s="34"/>
      <c r="CE215" s="17">
        <f t="shared" si="19"/>
        <v>0.83333333333333304</v>
      </c>
      <c r="CF215" s="17">
        <f t="shared" si="20"/>
        <v>0.87499999999999967</v>
      </c>
      <c r="CG215" s="17" t="s">
        <v>72</v>
      </c>
      <c r="CH215" s="17">
        <f t="shared" si="17"/>
        <v>0</v>
      </c>
      <c r="CI215" s="17">
        <f t="shared" si="18"/>
        <v>0</v>
      </c>
      <c r="CJ215" s="34"/>
      <c r="CK215" s="34"/>
      <c r="CL215" s="34"/>
      <c r="CM215" s="34"/>
      <c r="CN215" s="34"/>
      <c r="CO215" s="34"/>
      <c r="CP215" s="34"/>
      <c r="CQ215" s="34"/>
    </row>
    <row r="216" spans="76:95" x14ac:dyDescent="0.25">
      <c r="CC216" s="34"/>
      <c r="CE216" s="17">
        <f t="shared" si="19"/>
        <v>0.87499999999999967</v>
      </c>
      <c r="CF216" s="17">
        <f t="shared" si="20"/>
        <v>0.9166666666666663</v>
      </c>
      <c r="CG216" s="17" t="s">
        <v>73</v>
      </c>
      <c r="CH216" s="17">
        <f t="shared" si="17"/>
        <v>0</v>
      </c>
      <c r="CI216" s="17">
        <f t="shared" si="18"/>
        <v>0</v>
      </c>
      <c r="CJ216" s="34"/>
      <c r="CK216" s="34"/>
      <c r="CL216" s="34"/>
      <c r="CM216" s="34"/>
      <c r="CN216" s="34"/>
      <c r="CO216" s="34"/>
      <c r="CP216" s="34"/>
      <c r="CQ216" s="34"/>
    </row>
    <row r="217" spans="76:95" x14ac:dyDescent="0.25">
      <c r="CC217" s="34"/>
      <c r="CE217" s="17">
        <f t="shared" si="19"/>
        <v>0.9166666666666663</v>
      </c>
      <c r="CF217" s="17">
        <f t="shared" si="20"/>
        <v>0.95833333333333293</v>
      </c>
      <c r="CG217" s="17" t="s">
        <v>74</v>
      </c>
      <c r="CH217" s="17">
        <f t="shared" si="17"/>
        <v>0</v>
      </c>
      <c r="CI217" s="17">
        <f t="shared" si="18"/>
        <v>0</v>
      </c>
      <c r="CJ217" s="34"/>
      <c r="CK217" s="34"/>
      <c r="CL217" s="34"/>
      <c r="CM217" s="34"/>
      <c r="CN217" s="34"/>
      <c r="CO217" s="34"/>
      <c r="CP217" s="34"/>
      <c r="CQ217" s="34"/>
    </row>
    <row r="218" spans="76:95" x14ac:dyDescent="0.25">
      <c r="CC218" s="34"/>
      <c r="CE218" s="17">
        <f t="shared" si="19"/>
        <v>0.95833333333333293</v>
      </c>
      <c r="CF218" s="17">
        <f t="shared" si="20"/>
        <v>0.99999999999999956</v>
      </c>
      <c r="CG218" s="17" t="s">
        <v>244</v>
      </c>
      <c r="CH218" s="17">
        <f t="shared" si="17"/>
        <v>0</v>
      </c>
      <c r="CI218" s="17">
        <f t="shared" si="18"/>
        <v>0</v>
      </c>
      <c r="CJ218" s="34"/>
      <c r="CK218" s="34"/>
      <c r="CL218" s="34"/>
      <c r="CM218" s="34"/>
      <c r="CN218" s="34"/>
      <c r="CO218" s="34"/>
      <c r="CP218" s="34"/>
      <c r="CQ218" s="34"/>
    </row>
    <row r="219" spans="76:95" x14ac:dyDescent="0.25">
      <c r="CC219" s="34"/>
      <c r="CD219" s="34"/>
      <c r="CE219" s="34"/>
      <c r="CF219" s="34"/>
      <c r="CG219" s="34"/>
      <c r="CH219" s="34"/>
      <c r="CI219" s="34"/>
      <c r="CJ219" s="34"/>
      <c r="CK219" s="34"/>
      <c r="CL219" s="34"/>
      <c r="CM219" s="34"/>
      <c r="CN219" s="34"/>
      <c r="CO219" s="34"/>
      <c r="CP219" s="34"/>
      <c r="CQ219" s="34"/>
    </row>
    <row r="220" spans="76:95" x14ac:dyDescent="0.25">
      <c r="BZ220" s="42" t="s">
        <v>214</v>
      </c>
      <c r="CA220" s="42" t="s">
        <v>242</v>
      </c>
      <c r="CB220" t="s">
        <v>307</v>
      </c>
      <c r="CE220" s="15" t="s">
        <v>241</v>
      </c>
      <c r="CF220" s="15" t="s">
        <v>240</v>
      </c>
      <c r="CG220" s="15" t="s">
        <v>4</v>
      </c>
      <c r="CH220" s="35"/>
      <c r="CI220" s="15" t="s">
        <v>239</v>
      </c>
      <c r="CJ220" s="15" t="s">
        <v>203</v>
      </c>
      <c r="CK220" s="35"/>
      <c r="CL220" s="35"/>
      <c r="CM220" s="35"/>
      <c r="CN220" s="35"/>
      <c r="CO220" s="34"/>
      <c r="CP220" s="34"/>
      <c r="CQ220" s="34"/>
    </row>
    <row r="221" spans="76:95" x14ac:dyDescent="0.25">
      <c r="BZ221" t="s">
        <v>149</v>
      </c>
      <c r="CA221"/>
      <c r="CB221" s="44">
        <v>21.750000000000007</v>
      </c>
      <c r="CE221" s="114" t="s">
        <v>2</v>
      </c>
      <c r="CF221" s="114"/>
      <c r="CG221" s="17">
        <f t="shared" ref="CG221:CG257" si="21">IFERROR(GETPIVOTDATA("Colaboradores",$BZ$220,"Modo_Principal_Grupo",$CE221,"Modo_Auxiliar_Grupo",IF(ISBLANK(CF221),"",CF221)),0)</f>
        <v>2.5588235294117645</v>
      </c>
      <c r="CH221" s="34"/>
      <c r="CI221" s="13" t="s">
        <v>42</v>
      </c>
      <c r="CJ221" s="17">
        <f t="shared" ref="CJ221:CJ227" si="22">SUMIFS($CG$221:$CG$257,$CE$221:$CE$257,$CI221)</f>
        <v>67.808823529411796</v>
      </c>
      <c r="CN221" s="34"/>
      <c r="CO221" s="34"/>
      <c r="CP221" s="34"/>
      <c r="CQ221" s="34"/>
    </row>
    <row r="222" spans="76:95" x14ac:dyDescent="0.25">
      <c r="BZ222"/>
      <c r="CA222"/>
      <c r="CB222" s="44">
        <v>21.750000000000007</v>
      </c>
      <c r="CE222" s="114" t="s">
        <v>149</v>
      </c>
      <c r="CF222" s="114"/>
      <c r="CG222" s="17">
        <f t="shared" si="21"/>
        <v>21.750000000000007</v>
      </c>
      <c r="CH222" s="34"/>
      <c r="CI222" s="13" t="s">
        <v>2</v>
      </c>
      <c r="CJ222" s="17">
        <f t="shared" si="22"/>
        <v>2.5588235294117645</v>
      </c>
      <c r="CN222" s="35"/>
      <c r="CO222" s="34"/>
      <c r="CP222" s="34"/>
      <c r="CQ222" s="34"/>
    </row>
    <row r="223" spans="76:95" x14ac:dyDescent="0.25">
      <c r="BZ223" t="s">
        <v>45</v>
      </c>
      <c r="CA223"/>
      <c r="CB223" s="44">
        <v>31.985294117647072</v>
      </c>
      <c r="CE223" s="114" t="s">
        <v>45</v>
      </c>
      <c r="CF223" s="114"/>
      <c r="CG223" s="17">
        <f t="shared" si="21"/>
        <v>28.147058823529427</v>
      </c>
      <c r="CH223" s="34"/>
      <c r="CI223" s="13" t="s">
        <v>43</v>
      </c>
      <c r="CJ223" s="17">
        <f t="shared" si="22"/>
        <v>37.102941176470608</v>
      </c>
      <c r="CN223" s="34"/>
      <c r="CO223" s="34"/>
      <c r="CP223" s="34"/>
      <c r="CQ223" s="34"/>
    </row>
    <row r="224" spans="76:95" x14ac:dyDescent="0.25">
      <c r="BZ224"/>
      <c r="CA224"/>
      <c r="CB224" s="44">
        <v>28.147058823529427</v>
      </c>
      <c r="CE224" s="114" t="s">
        <v>45</v>
      </c>
      <c r="CF224" s="114" t="s">
        <v>149</v>
      </c>
      <c r="CG224" s="17">
        <f t="shared" si="21"/>
        <v>0</v>
      </c>
      <c r="CH224" s="34"/>
      <c r="CI224" s="13" t="s">
        <v>41</v>
      </c>
      <c r="CJ224" s="17">
        <f t="shared" si="22"/>
        <v>0</v>
      </c>
      <c r="CN224" s="34"/>
      <c r="CO224" s="34"/>
      <c r="CP224" s="34"/>
      <c r="CQ224" s="34"/>
    </row>
    <row r="225" spans="78:95" x14ac:dyDescent="0.25">
      <c r="BZ225"/>
      <c r="CA225" t="s">
        <v>43</v>
      </c>
      <c r="CB225" s="44">
        <v>2.5588235294117645</v>
      </c>
      <c r="CE225" s="114" t="s">
        <v>45</v>
      </c>
      <c r="CF225" s="114" t="s">
        <v>45</v>
      </c>
      <c r="CG225" s="17">
        <f t="shared" si="21"/>
        <v>0</v>
      </c>
      <c r="CH225" s="34"/>
      <c r="CI225" s="13" t="s">
        <v>45</v>
      </c>
      <c r="CJ225" s="17">
        <f t="shared" si="22"/>
        <v>31.985294117647076</v>
      </c>
      <c r="CN225" s="34"/>
      <c r="CO225" s="34"/>
      <c r="CP225" s="34"/>
      <c r="CQ225" s="34"/>
    </row>
    <row r="226" spans="78:95" x14ac:dyDescent="0.25">
      <c r="BZ226"/>
      <c r="CA226" t="s">
        <v>42</v>
      </c>
      <c r="CB226" s="44">
        <v>1.2794117647058822</v>
      </c>
      <c r="CE226" s="114" t="s">
        <v>45</v>
      </c>
      <c r="CF226" s="114" t="s">
        <v>42</v>
      </c>
      <c r="CG226" s="17">
        <f t="shared" si="21"/>
        <v>1.2794117647058822</v>
      </c>
      <c r="CH226" s="34"/>
      <c r="CI226" s="13" t="s">
        <v>44</v>
      </c>
      <c r="CJ226" s="17">
        <f t="shared" si="22"/>
        <v>12.794117647058822</v>
      </c>
      <c r="CN226" s="34"/>
      <c r="CO226" s="34"/>
      <c r="CP226" s="34"/>
      <c r="CQ226" s="34"/>
    </row>
    <row r="227" spans="78:95" x14ac:dyDescent="0.25">
      <c r="BZ227" t="s">
        <v>43</v>
      </c>
      <c r="CA227"/>
      <c r="CB227" s="44">
        <v>37.102941176470608</v>
      </c>
      <c r="CE227" s="114" t="s">
        <v>45</v>
      </c>
      <c r="CF227" s="114" t="s">
        <v>41</v>
      </c>
      <c r="CG227" s="17">
        <f t="shared" si="21"/>
        <v>0</v>
      </c>
      <c r="CH227" s="34"/>
      <c r="CI227" s="13" t="s">
        <v>149</v>
      </c>
      <c r="CJ227" s="17">
        <f t="shared" si="22"/>
        <v>21.750000000000007</v>
      </c>
      <c r="CN227" s="34"/>
      <c r="CO227" s="34"/>
      <c r="CP227" s="34"/>
      <c r="CQ227" s="34"/>
    </row>
    <row r="228" spans="78:95" x14ac:dyDescent="0.25">
      <c r="BZ228"/>
      <c r="CA228"/>
      <c r="CB228" s="44">
        <v>30.705882352941195</v>
      </c>
      <c r="CE228" s="114" t="s">
        <v>45</v>
      </c>
      <c r="CF228" s="114" t="s">
        <v>43</v>
      </c>
      <c r="CG228" s="17">
        <f t="shared" si="21"/>
        <v>2.5588235294117645</v>
      </c>
      <c r="CH228" s="34"/>
      <c r="CI228" s="34"/>
      <c r="CJ228" s="34"/>
      <c r="CN228" s="34"/>
      <c r="CO228" s="34"/>
      <c r="CP228" s="34"/>
      <c r="CQ228" s="34"/>
    </row>
    <row r="229" spans="78:95" x14ac:dyDescent="0.25">
      <c r="BZ229"/>
      <c r="CA229" t="s">
        <v>44</v>
      </c>
      <c r="CB229" s="44">
        <v>1.2794117647058822</v>
      </c>
      <c r="CE229" s="114" t="s">
        <v>45</v>
      </c>
      <c r="CF229" s="114" t="s">
        <v>44</v>
      </c>
      <c r="CG229" s="17">
        <f t="shared" si="21"/>
        <v>0</v>
      </c>
      <c r="CH229" s="34"/>
      <c r="CI229" s="18" t="s">
        <v>239</v>
      </c>
      <c r="CJ229" s="18" t="s">
        <v>238</v>
      </c>
      <c r="CN229" s="34"/>
      <c r="CO229" s="34"/>
      <c r="CP229" s="34"/>
      <c r="CQ229" s="34"/>
    </row>
    <row r="230" spans="78:95" x14ac:dyDescent="0.25">
      <c r="BZ230"/>
      <c r="CA230" t="s">
        <v>42</v>
      </c>
      <c r="CB230" s="44">
        <v>5.117647058823529</v>
      </c>
      <c r="CE230" s="114" t="s">
        <v>42</v>
      </c>
      <c r="CF230" s="114"/>
      <c r="CG230" s="17">
        <f t="shared" si="21"/>
        <v>34.544117647058847</v>
      </c>
      <c r="CH230" s="34"/>
      <c r="CI230" s="13" t="str">
        <f>CI221</f>
        <v>Transporte Público</v>
      </c>
      <c r="CJ230" s="17">
        <f t="shared" ref="CJ230:CJ236" si="23">SUMIFS($CG$221:$CG$257,$CF$221:$CF$257,$CI230)</f>
        <v>23.029411764705884</v>
      </c>
      <c r="CN230" s="34"/>
      <c r="CO230" s="34"/>
      <c r="CP230" s="34"/>
      <c r="CQ230" s="34"/>
    </row>
    <row r="231" spans="78:95" x14ac:dyDescent="0.25">
      <c r="BZ231" t="s">
        <v>44</v>
      </c>
      <c r="CA231"/>
      <c r="CB231" s="44">
        <v>12.794117647058822</v>
      </c>
      <c r="CE231" s="114" t="s">
        <v>42</v>
      </c>
      <c r="CF231" s="114" t="s">
        <v>149</v>
      </c>
      <c r="CG231" s="17">
        <f t="shared" si="21"/>
        <v>17.911764705882355</v>
      </c>
      <c r="CH231" s="34"/>
      <c r="CI231" s="13" t="str">
        <f t="shared" ref="CI231:CI236" si="24">CI222</f>
        <v>Teletrabajo</v>
      </c>
      <c r="CJ231" s="17">
        <f t="shared" si="23"/>
        <v>0</v>
      </c>
      <c r="CN231" s="34"/>
      <c r="CO231" s="34"/>
      <c r="CP231" s="34"/>
      <c r="CQ231" s="34"/>
    </row>
    <row r="232" spans="78:95" x14ac:dyDescent="0.25">
      <c r="BZ232"/>
      <c r="CA232"/>
      <c r="CB232" s="44">
        <v>10.235294117647058</v>
      </c>
      <c r="CE232" s="114" t="s">
        <v>42</v>
      </c>
      <c r="CF232" s="114" t="s">
        <v>45</v>
      </c>
      <c r="CG232" s="17">
        <f t="shared" si="21"/>
        <v>0</v>
      </c>
      <c r="CH232" s="34"/>
      <c r="CI232" s="13" t="str">
        <f t="shared" si="24"/>
        <v>Conductor Transporte Privado</v>
      </c>
      <c r="CJ232" s="17">
        <f t="shared" si="23"/>
        <v>2.5588235294117645</v>
      </c>
      <c r="CN232" s="34"/>
      <c r="CO232" s="34"/>
      <c r="CP232" s="34"/>
      <c r="CQ232" s="34"/>
    </row>
    <row r="233" spans="78:95" x14ac:dyDescent="0.25">
      <c r="BZ233"/>
      <c r="CA233" t="s">
        <v>149</v>
      </c>
      <c r="CB233" s="44">
        <v>1.2794117647058822</v>
      </c>
      <c r="CE233" s="114" t="s">
        <v>42</v>
      </c>
      <c r="CF233" s="114" t="s">
        <v>42</v>
      </c>
      <c r="CG233" s="17">
        <f t="shared" si="21"/>
        <v>15.352941176470587</v>
      </c>
      <c r="CH233" s="34"/>
      <c r="CI233" s="13" t="str">
        <f t="shared" si="24"/>
        <v>Vehículo institucional</v>
      </c>
      <c r="CJ233" s="17">
        <f t="shared" si="23"/>
        <v>0</v>
      </c>
      <c r="CN233" s="34"/>
      <c r="CO233" s="34"/>
      <c r="CP233" s="34"/>
      <c r="CQ233" s="34"/>
    </row>
    <row r="234" spans="78:95" x14ac:dyDescent="0.25">
      <c r="BZ234"/>
      <c r="CA234" t="s">
        <v>42</v>
      </c>
      <c r="CB234" s="44">
        <v>1.2794117647058822</v>
      </c>
      <c r="CE234" s="114" t="s">
        <v>42</v>
      </c>
      <c r="CF234" s="114" t="s">
        <v>41</v>
      </c>
      <c r="CG234" s="17">
        <f t="shared" si="21"/>
        <v>0</v>
      </c>
      <c r="CH234" s="34"/>
      <c r="CI234" s="13" t="str">
        <f t="shared" si="24"/>
        <v>Bicicleta y patineta</v>
      </c>
      <c r="CJ234" s="17">
        <f t="shared" si="23"/>
        <v>0</v>
      </c>
      <c r="CN234" s="34"/>
      <c r="CO234" s="34"/>
      <c r="CP234" s="35"/>
      <c r="CQ234" s="35"/>
    </row>
    <row r="235" spans="78:95" x14ac:dyDescent="0.25">
      <c r="BZ235" t="s">
        <v>2</v>
      </c>
      <c r="CA235"/>
      <c r="CB235" s="44">
        <v>2.5588235294117645</v>
      </c>
      <c r="CE235" s="114" t="s">
        <v>42</v>
      </c>
      <c r="CF235" s="114" t="s">
        <v>43</v>
      </c>
      <c r="CG235" s="17">
        <f t="shared" si="21"/>
        <v>0</v>
      </c>
      <c r="CH235" s="34"/>
      <c r="CI235" s="13" t="str">
        <f t="shared" si="24"/>
        <v>Pasajero Transporte Privado</v>
      </c>
      <c r="CJ235" s="17">
        <f t="shared" si="23"/>
        <v>1.2794117647058822</v>
      </c>
      <c r="CN235" s="34"/>
      <c r="CO235" s="34"/>
      <c r="CP235" s="34"/>
      <c r="CQ235" s="34"/>
    </row>
    <row r="236" spans="78:95" x14ac:dyDescent="0.25">
      <c r="BZ236"/>
      <c r="CA236"/>
      <c r="CB236" s="44">
        <v>2.5588235294117645</v>
      </c>
      <c r="CE236" s="114" t="s">
        <v>42</v>
      </c>
      <c r="CF236" s="114" t="s">
        <v>44</v>
      </c>
      <c r="CG236" s="17">
        <f t="shared" si="21"/>
        <v>0</v>
      </c>
      <c r="CH236" s="34"/>
      <c r="CI236" s="13" t="str">
        <f t="shared" si="24"/>
        <v>A pie o silla de ruedas</v>
      </c>
      <c r="CJ236" s="17">
        <f t="shared" si="23"/>
        <v>19.191176470588239</v>
      </c>
      <c r="CN236" s="34"/>
      <c r="CO236" s="34"/>
      <c r="CP236" s="34"/>
      <c r="CQ236" s="34"/>
    </row>
    <row r="237" spans="78:95" x14ac:dyDescent="0.25">
      <c r="BZ237" t="s">
        <v>42</v>
      </c>
      <c r="CA237"/>
      <c r="CB237" s="44">
        <v>67.808823529411796</v>
      </c>
      <c r="CE237" s="114" t="s">
        <v>41</v>
      </c>
      <c r="CF237" s="114"/>
      <c r="CG237" s="17">
        <f t="shared" si="21"/>
        <v>0</v>
      </c>
      <c r="CH237" s="34"/>
      <c r="CI237" s="13"/>
      <c r="CJ237" s="17">
        <f>SUMIFS($CG$221:$CG$257,$CF$221:$CF$257,"")</f>
        <v>127.9411764705883</v>
      </c>
      <c r="CN237" s="34"/>
      <c r="CO237" s="34"/>
      <c r="CP237" s="34"/>
      <c r="CQ237" s="34"/>
    </row>
    <row r="238" spans="78:95" x14ac:dyDescent="0.25">
      <c r="BZ238"/>
      <c r="CA238"/>
      <c r="CB238" s="44">
        <v>34.544117647058847</v>
      </c>
      <c r="CE238" s="114" t="s">
        <v>41</v>
      </c>
      <c r="CF238" s="114" t="s">
        <v>149</v>
      </c>
      <c r="CG238" s="17">
        <f t="shared" si="21"/>
        <v>0</v>
      </c>
      <c r="CH238" s="34"/>
      <c r="CI238" s="34"/>
      <c r="CJ238" s="34"/>
      <c r="CN238" s="34"/>
      <c r="CO238" s="35"/>
      <c r="CP238" s="34"/>
      <c r="CQ238" s="34"/>
    </row>
    <row r="239" spans="78:95" x14ac:dyDescent="0.25">
      <c r="BZ239"/>
      <c r="CA239" t="s">
        <v>149</v>
      </c>
      <c r="CB239" s="44">
        <v>17.911764705882355</v>
      </c>
      <c r="CE239" s="114" t="s">
        <v>41</v>
      </c>
      <c r="CF239" s="114" t="s">
        <v>45</v>
      </c>
      <c r="CG239" s="17">
        <f t="shared" si="21"/>
        <v>0</v>
      </c>
      <c r="CH239" s="34"/>
      <c r="CI239" s="34"/>
      <c r="CJ239" s="34"/>
      <c r="CN239" s="34"/>
      <c r="CO239" s="34"/>
      <c r="CP239" s="34"/>
      <c r="CQ239" s="34"/>
    </row>
    <row r="240" spans="78:95" x14ac:dyDescent="0.25">
      <c r="BZ240"/>
      <c r="CA240" t="s">
        <v>42</v>
      </c>
      <c r="CB240" s="44">
        <v>15.352941176470587</v>
      </c>
      <c r="CE240" s="114" t="s">
        <v>41</v>
      </c>
      <c r="CF240" s="114" t="s">
        <v>42</v>
      </c>
      <c r="CG240" s="17">
        <f t="shared" si="21"/>
        <v>0</v>
      </c>
      <c r="CH240" s="34"/>
      <c r="CI240" s="34"/>
      <c r="CJ240" s="34"/>
      <c r="CN240" s="34"/>
      <c r="CO240" s="34"/>
      <c r="CP240" s="34"/>
      <c r="CQ240" s="34"/>
    </row>
    <row r="241" spans="78:95" x14ac:dyDescent="0.25">
      <c r="BZ241" t="s">
        <v>198</v>
      </c>
      <c r="CA241"/>
      <c r="CB241" s="44">
        <v>174.00000000000009</v>
      </c>
      <c r="CE241" s="114" t="s">
        <v>41</v>
      </c>
      <c r="CF241" s="114" t="s">
        <v>41</v>
      </c>
      <c r="CG241" s="17">
        <f t="shared" si="21"/>
        <v>0</v>
      </c>
      <c r="CH241" s="34"/>
      <c r="CI241" s="34"/>
      <c r="CJ241" s="34"/>
      <c r="CN241" s="34"/>
      <c r="CO241" s="34"/>
      <c r="CP241" s="34"/>
      <c r="CQ241" s="34"/>
    </row>
    <row r="242" spans="78:95" x14ac:dyDescent="0.25">
      <c r="BZ242"/>
      <c r="CA242"/>
      <c r="CB242"/>
      <c r="CE242" s="114" t="s">
        <v>41</v>
      </c>
      <c r="CF242" s="114" t="s">
        <v>43</v>
      </c>
      <c r="CG242" s="17">
        <f t="shared" si="21"/>
        <v>0</v>
      </c>
      <c r="CH242" s="34"/>
      <c r="CO242" s="34"/>
      <c r="CP242" s="34"/>
      <c r="CQ242" s="34"/>
    </row>
    <row r="243" spans="78:95" x14ac:dyDescent="0.25">
      <c r="BZ243"/>
      <c r="CA243"/>
      <c r="CB243"/>
      <c r="CE243" s="114" t="s">
        <v>41</v>
      </c>
      <c r="CF243" s="114" t="s">
        <v>44</v>
      </c>
      <c r="CG243" s="17">
        <f t="shared" si="21"/>
        <v>0</v>
      </c>
      <c r="CH243" s="34"/>
      <c r="CO243" s="34"/>
      <c r="CP243" s="34"/>
      <c r="CQ243" s="34"/>
    </row>
    <row r="244" spans="78:95" x14ac:dyDescent="0.25">
      <c r="BZ244"/>
      <c r="CA244"/>
      <c r="CB244"/>
      <c r="CE244" s="114" t="s">
        <v>43</v>
      </c>
      <c r="CF244" s="5"/>
      <c r="CG244" s="17">
        <f t="shared" si="21"/>
        <v>30.705882352941195</v>
      </c>
      <c r="CH244" s="34"/>
      <c r="CO244" s="34"/>
      <c r="CP244" s="34"/>
      <c r="CQ244" s="34"/>
    </row>
    <row r="245" spans="78:95" x14ac:dyDescent="0.25">
      <c r="BZ245"/>
      <c r="CA245"/>
      <c r="CB245"/>
      <c r="CE245" s="114" t="s">
        <v>43</v>
      </c>
      <c r="CF245" s="114" t="s">
        <v>149</v>
      </c>
      <c r="CG245" s="17">
        <f t="shared" si="21"/>
        <v>0</v>
      </c>
      <c r="CH245" s="34"/>
      <c r="CO245" s="34"/>
      <c r="CP245" s="34"/>
      <c r="CQ245" s="34"/>
    </row>
    <row r="246" spans="78:95" x14ac:dyDescent="0.25">
      <c r="BZ246"/>
      <c r="CA246"/>
      <c r="CB246"/>
      <c r="CE246" s="114" t="s">
        <v>43</v>
      </c>
      <c r="CF246" s="114" t="s">
        <v>45</v>
      </c>
      <c r="CG246" s="17">
        <f t="shared" si="21"/>
        <v>0</v>
      </c>
      <c r="CH246" s="34"/>
      <c r="CO246" s="34"/>
      <c r="CP246" s="34"/>
      <c r="CQ246" s="34"/>
    </row>
    <row r="247" spans="78:95" x14ac:dyDescent="0.25">
      <c r="BZ247"/>
      <c r="CA247"/>
      <c r="CB247"/>
      <c r="CE247" s="114" t="s">
        <v>43</v>
      </c>
      <c r="CF247" s="114" t="s">
        <v>42</v>
      </c>
      <c r="CG247" s="17">
        <f t="shared" si="21"/>
        <v>5.117647058823529</v>
      </c>
      <c r="CH247" s="34"/>
      <c r="CO247" s="34"/>
      <c r="CP247" s="34"/>
      <c r="CQ247" s="34"/>
    </row>
    <row r="248" spans="78:95" x14ac:dyDescent="0.25">
      <c r="BZ248"/>
      <c r="CA248"/>
      <c r="CB248"/>
      <c r="CC248" s="34"/>
      <c r="CE248" s="114" t="s">
        <v>43</v>
      </c>
      <c r="CF248" s="114" t="s">
        <v>41</v>
      </c>
      <c r="CG248" s="17">
        <f t="shared" si="21"/>
        <v>0</v>
      </c>
      <c r="CH248" s="34"/>
      <c r="CO248" s="34"/>
      <c r="CP248" s="34"/>
      <c r="CQ248" s="34"/>
    </row>
    <row r="249" spans="78:95" x14ac:dyDescent="0.25">
      <c r="BZ249"/>
      <c r="CA249"/>
      <c r="CB249"/>
      <c r="CC249" s="35"/>
      <c r="CD249" s="49"/>
      <c r="CE249" s="114" t="s">
        <v>43</v>
      </c>
      <c r="CF249" s="114" t="s">
        <v>43</v>
      </c>
      <c r="CG249" s="48">
        <f t="shared" si="21"/>
        <v>0</v>
      </c>
      <c r="CH249" s="35"/>
      <c r="CI249" s="49"/>
      <c r="CJ249" s="49"/>
      <c r="CK249" s="49"/>
      <c r="CL249" s="49"/>
      <c r="CM249" s="49"/>
      <c r="CN249" s="49"/>
      <c r="CO249" s="34"/>
      <c r="CP249" s="34"/>
      <c r="CQ249" s="34"/>
    </row>
    <row r="250" spans="78:95" x14ac:dyDescent="0.25">
      <c r="BZ250"/>
      <c r="CA250"/>
      <c r="CB250"/>
      <c r="CC250" s="34"/>
      <c r="CE250" s="114" t="s">
        <v>43</v>
      </c>
      <c r="CF250" s="114" t="s">
        <v>44</v>
      </c>
      <c r="CG250" s="17">
        <f t="shared" si="21"/>
        <v>1.2794117647058822</v>
      </c>
      <c r="CH250" s="34"/>
      <c r="CI250" s="34"/>
      <c r="CJ250" s="34"/>
      <c r="CO250" s="34"/>
      <c r="CP250" s="34"/>
      <c r="CQ250" s="34"/>
    </row>
    <row r="251" spans="78:95" x14ac:dyDescent="0.25">
      <c r="BZ251" s="34"/>
      <c r="CA251" s="34"/>
      <c r="CB251" s="34"/>
      <c r="CC251" s="34"/>
      <c r="CE251" s="114" t="s">
        <v>44</v>
      </c>
      <c r="CF251" s="5"/>
      <c r="CG251" s="17">
        <f t="shared" si="21"/>
        <v>10.235294117647058</v>
      </c>
      <c r="CH251" s="34"/>
      <c r="CI251" s="34"/>
      <c r="CJ251" s="34"/>
      <c r="CO251" s="34"/>
      <c r="CP251" s="34"/>
      <c r="CQ251" s="34"/>
    </row>
    <row r="252" spans="78:95" x14ac:dyDescent="0.25">
      <c r="BZ252" s="34"/>
      <c r="CA252" s="34"/>
      <c r="CB252" s="34"/>
      <c r="CC252" s="34"/>
      <c r="CE252" s="114" t="s">
        <v>44</v>
      </c>
      <c r="CF252" s="114" t="s">
        <v>149</v>
      </c>
      <c r="CG252" s="17">
        <f t="shared" si="21"/>
        <v>1.2794117647058822</v>
      </c>
      <c r="CH252" s="34"/>
      <c r="CI252" s="34"/>
      <c r="CJ252" s="34"/>
      <c r="CO252" s="34"/>
      <c r="CP252" s="34"/>
      <c r="CQ252" s="34"/>
    </row>
    <row r="253" spans="78:95" x14ac:dyDescent="0.25">
      <c r="BZ253" s="34"/>
      <c r="CA253" s="34"/>
      <c r="CB253" s="34"/>
      <c r="CC253" s="34"/>
      <c r="CE253" s="114" t="s">
        <v>44</v>
      </c>
      <c r="CF253" s="114" t="s">
        <v>45</v>
      </c>
      <c r="CG253" s="17">
        <f t="shared" si="21"/>
        <v>0</v>
      </c>
      <c r="CH253" s="34"/>
      <c r="CI253" s="34"/>
      <c r="CJ253" s="34"/>
      <c r="CO253" s="34"/>
      <c r="CP253" s="34"/>
      <c r="CQ253" s="34"/>
    </row>
    <row r="254" spans="78:95" x14ac:dyDescent="0.25">
      <c r="BZ254" s="34"/>
      <c r="CA254" s="34"/>
      <c r="CB254" s="34"/>
      <c r="CC254" s="34"/>
      <c r="CE254" s="114" t="s">
        <v>44</v>
      </c>
      <c r="CF254" s="114" t="s">
        <v>42</v>
      </c>
      <c r="CG254" s="17">
        <f t="shared" si="21"/>
        <v>1.2794117647058822</v>
      </c>
      <c r="CH254" s="34"/>
      <c r="CI254" s="34"/>
      <c r="CJ254" s="34"/>
      <c r="CO254" s="34"/>
      <c r="CP254" s="34"/>
      <c r="CQ254" s="34"/>
    </row>
    <row r="255" spans="78:95" x14ac:dyDescent="0.25">
      <c r="BZ255" s="34"/>
      <c r="CA255" s="34"/>
      <c r="CB255" s="34"/>
      <c r="CC255" s="34"/>
      <c r="CE255" s="114" t="s">
        <v>44</v>
      </c>
      <c r="CF255" s="114" t="s">
        <v>41</v>
      </c>
      <c r="CG255" s="17">
        <f t="shared" si="21"/>
        <v>0</v>
      </c>
      <c r="CH255" s="34"/>
      <c r="CI255" s="34"/>
      <c r="CJ255" s="34"/>
      <c r="CO255" s="34"/>
      <c r="CP255" s="34"/>
      <c r="CQ255" s="34"/>
    </row>
    <row r="256" spans="78:95" x14ac:dyDescent="0.25">
      <c r="BZ256" s="34"/>
      <c r="CA256" s="34"/>
      <c r="CB256" s="34"/>
      <c r="CC256" s="34"/>
      <c r="CE256" s="114" t="s">
        <v>44</v>
      </c>
      <c r="CF256" s="114" t="s">
        <v>43</v>
      </c>
      <c r="CG256" s="17">
        <f t="shared" si="21"/>
        <v>0</v>
      </c>
      <c r="CH256" s="34"/>
      <c r="CI256" s="34"/>
      <c r="CJ256" s="34"/>
      <c r="CO256" s="34"/>
      <c r="CP256" s="34"/>
      <c r="CQ256" s="34"/>
    </row>
    <row r="257" spans="74:95" x14ac:dyDescent="0.25">
      <c r="BZ257" s="34"/>
      <c r="CA257" s="34"/>
      <c r="CB257" s="34"/>
      <c r="CC257" s="34"/>
      <c r="CE257" s="114" t="s">
        <v>44</v>
      </c>
      <c r="CF257" s="114" t="s">
        <v>44</v>
      </c>
      <c r="CG257" s="17">
        <f t="shared" si="21"/>
        <v>0</v>
      </c>
      <c r="CH257" s="34"/>
      <c r="CI257" s="34"/>
      <c r="CJ257" s="34"/>
      <c r="CO257" s="34"/>
      <c r="CP257" s="35"/>
      <c r="CQ257" s="35"/>
    </row>
    <row r="258" spans="74:95" x14ac:dyDescent="0.25">
      <c r="BZ258" s="34"/>
      <c r="CA258" s="34"/>
      <c r="CB258" s="34"/>
      <c r="CC258" s="34"/>
      <c r="CE258" s="34"/>
      <c r="CF258" s="34"/>
      <c r="CG258" s="34"/>
      <c r="CH258" s="34"/>
      <c r="CI258" s="34"/>
      <c r="CJ258" s="34"/>
      <c r="CO258" s="34"/>
      <c r="CP258" s="35"/>
      <c r="CQ258" s="35"/>
    </row>
    <row r="259" spans="74:95" x14ac:dyDescent="0.25">
      <c r="BZ259" s="34"/>
      <c r="CA259" s="34"/>
      <c r="CB259" s="34"/>
      <c r="CC259" s="34"/>
      <c r="CE259" s="34"/>
      <c r="CF259" s="34"/>
      <c r="CG259" s="34"/>
      <c r="CH259" s="34"/>
      <c r="CI259" s="34"/>
      <c r="CJ259" s="34"/>
      <c r="CO259" s="34"/>
      <c r="CP259" s="35"/>
      <c r="CQ259" s="35"/>
    </row>
    <row r="260" spans="74:95" x14ac:dyDescent="0.25">
      <c r="CA260"/>
      <c r="CB260"/>
      <c r="CC260"/>
      <c r="CO260" s="34"/>
      <c r="CP260" s="34"/>
      <c r="CQ260" s="34"/>
    </row>
    <row r="261" spans="74:95" x14ac:dyDescent="0.25">
      <c r="BZ261" s="42" t="s">
        <v>204</v>
      </c>
      <c r="CA261" t="s">
        <v>221</v>
      </c>
      <c r="CB261" t="s">
        <v>307</v>
      </c>
      <c r="CC261" t="s">
        <v>220</v>
      </c>
      <c r="CD261" s="34"/>
      <c r="CE261" s="18" t="s">
        <v>237</v>
      </c>
      <c r="CF261" s="18" t="s">
        <v>203</v>
      </c>
      <c r="CG261" s="18" t="s">
        <v>236</v>
      </c>
      <c r="CH261" s="18" t="s">
        <v>235</v>
      </c>
      <c r="CI261" s="18" t="s">
        <v>234</v>
      </c>
      <c r="CJ261" s="18" t="s">
        <v>233</v>
      </c>
      <c r="CK261" s="34"/>
      <c r="CO261" s="35"/>
      <c r="CP261" s="34"/>
      <c r="CQ261" s="34"/>
    </row>
    <row r="262" spans="74:95" x14ac:dyDescent="0.25">
      <c r="BZ262" t="s">
        <v>27</v>
      </c>
      <c r="CA262" s="44">
        <v>10.235294117647058</v>
      </c>
      <c r="CB262" s="44">
        <v>31.985294117647079</v>
      </c>
      <c r="CC262" s="44">
        <v>7.6764705882352935</v>
      </c>
      <c r="CD262" s="34"/>
      <c r="CE262" s="13" t="s">
        <v>24</v>
      </c>
      <c r="CF262" s="13" t="s">
        <v>24</v>
      </c>
      <c r="CG262" s="17">
        <f t="shared" ref="CG262:CG280" si="25">IFERROR(GETPIVOTDATA("Suma de Colaboradores",$BZ$282,"Modo_Anterior",CF262),0)</f>
        <v>29.426470588235311</v>
      </c>
      <c r="CH262" s="17">
        <f t="shared" ref="CH262:CH280" si="26">IFERROR(GETPIVOTDATA("Suma de Colaboradores",$BZ$261,"Modo_Principal",CF262),0)</f>
        <v>23.029411764705891</v>
      </c>
      <c r="CI262" s="17">
        <f t="shared" ref="CI262:CI280" si="27">IFERROR(GETPIVOTDATA("Suma de Colaboradores",$BZ$306,"Modo_Futuro",CF262),0)</f>
        <v>29.426470588235311</v>
      </c>
      <c r="CJ262" s="17">
        <f t="shared" ref="CJ262:CJ280" si="28">SUM(CG262:CI262)</f>
        <v>81.882352941176521</v>
      </c>
      <c r="CK262" s="34"/>
      <c r="CO262" s="35"/>
      <c r="CP262" s="34"/>
      <c r="CQ262" s="34"/>
    </row>
    <row r="263" spans="74:95" x14ac:dyDescent="0.25">
      <c r="BZ263" t="s">
        <v>32</v>
      </c>
      <c r="CA263" s="44">
        <v>6.3970588235294112</v>
      </c>
      <c r="CB263" s="44">
        <v>31.985294117647079</v>
      </c>
      <c r="CC263" s="44">
        <v>3.8382352941176467</v>
      </c>
      <c r="CD263" s="34"/>
      <c r="CE263" s="13" t="s">
        <v>2</v>
      </c>
      <c r="CF263" s="13" t="s">
        <v>35</v>
      </c>
      <c r="CG263" s="17">
        <f t="shared" si="25"/>
        <v>1.2794117647058822</v>
      </c>
      <c r="CH263" s="17">
        <f t="shared" si="26"/>
        <v>2.5588235294117645</v>
      </c>
      <c r="CI263" s="17">
        <f t="shared" si="27"/>
        <v>0</v>
      </c>
      <c r="CJ263" s="17">
        <f t="shared" si="28"/>
        <v>3.8382352941176467</v>
      </c>
      <c r="CK263" s="34"/>
      <c r="CO263" s="35"/>
      <c r="CP263" s="34"/>
      <c r="CQ263" s="34"/>
    </row>
    <row r="264" spans="74:95" x14ac:dyDescent="0.25">
      <c r="BV264"/>
      <c r="BW264"/>
      <c r="BX264"/>
      <c r="BZ264" t="s">
        <v>24</v>
      </c>
      <c r="CA264" s="44">
        <v>5.117647058823529</v>
      </c>
      <c r="CB264" s="44">
        <v>23.029411764705891</v>
      </c>
      <c r="CC264" s="44">
        <v>1.2794117647058822</v>
      </c>
      <c r="CD264" s="34"/>
      <c r="CE264" s="13" t="s">
        <v>32</v>
      </c>
      <c r="CF264" s="13" t="s">
        <v>32</v>
      </c>
      <c r="CG264" s="17">
        <f t="shared" si="25"/>
        <v>28.147058823529427</v>
      </c>
      <c r="CH264" s="17">
        <f t="shared" si="26"/>
        <v>31.985294117647079</v>
      </c>
      <c r="CI264" s="17">
        <f t="shared" si="27"/>
        <v>30.705882352941195</v>
      </c>
      <c r="CJ264" s="17">
        <f t="shared" si="28"/>
        <v>90.838235294117709</v>
      </c>
      <c r="CK264" s="34"/>
      <c r="CO264" s="34"/>
      <c r="CP264" s="34"/>
      <c r="CQ264" s="34"/>
    </row>
    <row r="265" spans="74:95" x14ac:dyDescent="0.25">
      <c r="BV265"/>
      <c r="BW265"/>
      <c r="BX265"/>
      <c r="BZ265" t="s">
        <v>28</v>
      </c>
      <c r="CA265" s="44">
        <v>1.2794117647058822</v>
      </c>
      <c r="CB265" s="44">
        <v>16.632352941176471</v>
      </c>
      <c r="CC265" s="44">
        <v>1.2794117647058822</v>
      </c>
      <c r="CD265" s="34"/>
      <c r="CE265" s="13" t="s">
        <v>232</v>
      </c>
      <c r="CF265" s="13" t="s">
        <v>27</v>
      </c>
      <c r="CG265" s="17">
        <f t="shared" si="25"/>
        <v>30.705882352941195</v>
      </c>
      <c r="CH265" s="17">
        <f t="shared" si="26"/>
        <v>31.985294117647079</v>
      </c>
      <c r="CI265" s="17">
        <f t="shared" si="27"/>
        <v>26.867647058823543</v>
      </c>
      <c r="CJ265" s="17">
        <f t="shared" si="28"/>
        <v>89.558823529411825</v>
      </c>
      <c r="CK265" s="34"/>
      <c r="CO265" s="34"/>
      <c r="CP265" s="34"/>
      <c r="CQ265" s="34"/>
    </row>
    <row r="266" spans="74:95" x14ac:dyDescent="0.25">
      <c r="BV266"/>
      <c r="BW266"/>
      <c r="BX266"/>
      <c r="BZ266" t="s">
        <v>26</v>
      </c>
      <c r="CA266" s="44">
        <v>7.6764705882352935</v>
      </c>
      <c r="CB266" s="44">
        <v>20.470588235294123</v>
      </c>
      <c r="CC266" s="44">
        <v>2.5588235294117645</v>
      </c>
      <c r="CD266" s="34"/>
      <c r="CE266" s="13" t="s">
        <v>230</v>
      </c>
      <c r="CF266" s="13" t="s">
        <v>26</v>
      </c>
      <c r="CG266" s="17">
        <f t="shared" si="25"/>
        <v>20.470588235294123</v>
      </c>
      <c r="CH266" s="17">
        <f t="shared" si="26"/>
        <v>20.470588235294123</v>
      </c>
      <c r="CI266" s="17">
        <f t="shared" si="27"/>
        <v>28.147058823529427</v>
      </c>
      <c r="CJ266" s="17">
        <f t="shared" si="28"/>
        <v>69.08823529411768</v>
      </c>
      <c r="CK266" s="34"/>
      <c r="CO266" s="34"/>
      <c r="CP266" s="34"/>
      <c r="CQ266" s="34"/>
    </row>
    <row r="267" spans="74:95" x14ac:dyDescent="0.25">
      <c r="BV267"/>
      <c r="BW267"/>
      <c r="BX267"/>
      <c r="BZ267" t="s">
        <v>33</v>
      </c>
      <c r="CA267" s="44">
        <v>1.2794117647058822</v>
      </c>
      <c r="CB267" s="44">
        <v>3.8382352941176467</v>
      </c>
      <c r="CC267" s="44">
        <v>1.2794117647058822</v>
      </c>
      <c r="CD267" s="34"/>
      <c r="CE267" s="13" t="s">
        <v>231</v>
      </c>
      <c r="CF267" s="14" t="s">
        <v>28</v>
      </c>
      <c r="CG267" s="17">
        <f t="shared" si="25"/>
        <v>16.632352941176471</v>
      </c>
      <c r="CH267" s="17">
        <f t="shared" si="26"/>
        <v>16.632352941176471</v>
      </c>
      <c r="CI267" s="17">
        <f t="shared" si="27"/>
        <v>20.470588235294123</v>
      </c>
      <c r="CJ267" s="17">
        <f t="shared" si="28"/>
        <v>53.735294117647065</v>
      </c>
      <c r="CK267" s="34"/>
      <c r="CO267" s="34"/>
      <c r="CP267" s="34"/>
      <c r="CQ267" s="34"/>
    </row>
    <row r="268" spans="74:95" x14ac:dyDescent="0.25">
      <c r="BV268"/>
      <c r="BW268"/>
      <c r="BX268"/>
      <c r="BZ268" t="s">
        <v>149</v>
      </c>
      <c r="CA268" s="44">
        <v>2.5588235294117645</v>
      </c>
      <c r="CB268" s="44">
        <v>21.750000000000007</v>
      </c>
      <c r="CC268" s="44">
        <v>3.8382352941176467</v>
      </c>
      <c r="CD268" s="34"/>
      <c r="CE268" s="13" t="s">
        <v>38</v>
      </c>
      <c r="CF268" s="13" t="s">
        <v>38</v>
      </c>
      <c r="CG268" s="17">
        <f t="shared" si="25"/>
        <v>0</v>
      </c>
      <c r="CH268" s="17">
        <f t="shared" si="26"/>
        <v>0</v>
      </c>
      <c r="CI268" s="17">
        <f t="shared" si="27"/>
        <v>0</v>
      </c>
      <c r="CJ268" s="17">
        <f t="shared" si="28"/>
        <v>0</v>
      </c>
      <c r="CK268" s="34"/>
      <c r="CO268" s="34"/>
      <c r="CP268" s="34"/>
      <c r="CQ268" s="34"/>
    </row>
    <row r="269" spans="74:95" x14ac:dyDescent="0.25">
      <c r="BV269"/>
      <c r="BW269"/>
      <c r="BX269"/>
      <c r="BZ269" t="s">
        <v>30</v>
      </c>
      <c r="CA269" s="44">
        <v>6.3970588235294112</v>
      </c>
      <c r="CB269" s="44">
        <v>10.235294117647058</v>
      </c>
      <c r="CC269" s="44">
        <v>6.3970588235294112</v>
      </c>
      <c r="CD269" s="34"/>
      <c r="CE269" s="13" t="s">
        <v>223</v>
      </c>
      <c r="CF269" s="13" t="s">
        <v>41</v>
      </c>
      <c r="CG269" s="17">
        <f t="shared" si="25"/>
        <v>0</v>
      </c>
      <c r="CH269" s="17">
        <f t="shared" si="26"/>
        <v>0</v>
      </c>
      <c r="CI269" s="17">
        <f t="shared" si="27"/>
        <v>0</v>
      </c>
      <c r="CJ269" s="17">
        <f t="shared" si="28"/>
        <v>0</v>
      </c>
      <c r="CK269" s="34"/>
      <c r="CO269" s="34"/>
      <c r="CP269" s="34"/>
      <c r="CQ269" s="34"/>
    </row>
    <row r="270" spans="74:95" ht="13.7" customHeight="1" x14ac:dyDescent="0.25">
      <c r="BV270"/>
      <c r="BW270"/>
      <c r="BX270"/>
      <c r="BZ270" t="s">
        <v>29</v>
      </c>
      <c r="CA270" s="44">
        <v>2.5588235294117645</v>
      </c>
      <c r="CB270" s="44">
        <v>6.3970588235294112</v>
      </c>
      <c r="CC270" s="44">
        <v>3.8382352941176467</v>
      </c>
      <c r="CD270" s="34"/>
      <c r="CE270" s="13" t="s">
        <v>29</v>
      </c>
      <c r="CF270" s="13" t="s">
        <v>29</v>
      </c>
      <c r="CG270" s="17">
        <f t="shared" si="25"/>
        <v>3.8382352941176467</v>
      </c>
      <c r="CH270" s="17">
        <f t="shared" si="26"/>
        <v>6.3970588235294112</v>
      </c>
      <c r="CI270" s="17">
        <f t="shared" si="27"/>
        <v>2.5588235294117645</v>
      </c>
      <c r="CJ270" s="17">
        <f t="shared" si="28"/>
        <v>12.794117647058822</v>
      </c>
      <c r="CK270" s="34"/>
      <c r="CO270" s="34"/>
      <c r="CP270" s="34"/>
      <c r="CQ270" s="34"/>
    </row>
    <row r="271" spans="74:95" x14ac:dyDescent="0.25">
      <c r="BV271"/>
      <c r="BW271"/>
      <c r="BX271"/>
      <c r="BZ271" t="s">
        <v>40</v>
      </c>
      <c r="CA271" s="44">
        <v>0</v>
      </c>
      <c r="CB271" s="44">
        <v>2.5588235294117645</v>
      </c>
      <c r="CC271" s="44">
        <v>0</v>
      </c>
      <c r="CD271" s="34"/>
      <c r="CE271" s="13" t="s">
        <v>25</v>
      </c>
      <c r="CF271" s="13" t="s">
        <v>149</v>
      </c>
      <c r="CG271" s="17">
        <f t="shared" si="25"/>
        <v>24.308823529411775</v>
      </c>
      <c r="CH271" s="17">
        <f t="shared" si="26"/>
        <v>21.750000000000007</v>
      </c>
      <c r="CI271" s="17">
        <f t="shared" si="27"/>
        <v>19.191176470588239</v>
      </c>
      <c r="CJ271" s="17">
        <f t="shared" si="28"/>
        <v>65.250000000000028</v>
      </c>
      <c r="CK271" s="34"/>
      <c r="CO271" s="34"/>
      <c r="CP271" s="34"/>
      <c r="CQ271" s="34"/>
    </row>
    <row r="272" spans="74:95" x14ac:dyDescent="0.25">
      <c r="BV272"/>
      <c r="BW272"/>
      <c r="BX272"/>
      <c r="BZ272" t="s">
        <v>34</v>
      </c>
      <c r="CA272" s="44">
        <v>1.2794117647058822</v>
      </c>
      <c r="CB272" s="44">
        <v>2.5588235294117645</v>
      </c>
      <c r="CC272" s="44">
        <v>0</v>
      </c>
      <c r="CD272" s="34"/>
      <c r="CE272" s="13" t="s">
        <v>229</v>
      </c>
      <c r="CF272" s="13" t="s">
        <v>33</v>
      </c>
      <c r="CG272" s="17">
        <f t="shared" si="25"/>
        <v>2.5588235294117645</v>
      </c>
      <c r="CH272" s="17">
        <f t="shared" si="26"/>
        <v>3.8382352941176467</v>
      </c>
      <c r="CI272" s="17">
        <f t="shared" si="27"/>
        <v>3.8382352941176467</v>
      </c>
      <c r="CJ272" s="17">
        <f t="shared" si="28"/>
        <v>10.235294117647058</v>
      </c>
      <c r="CK272" s="34"/>
      <c r="CO272" s="34"/>
      <c r="CP272" s="34"/>
      <c r="CQ272" s="34"/>
    </row>
    <row r="273" spans="74:95" x14ac:dyDescent="0.25">
      <c r="BV273"/>
      <c r="BW273"/>
      <c r="BX273"/>
      <c r="BZ273" t="s">
        <v>35</v>
      </c>
      <c r="CA273" s="44">
        <v>2.5588235294117645</v>
      </c>
      <c r="CB273" s="44">
        <v>2.5588235294117645</v>
      </c>
      <c r="CC273" s="44">
        <v>2.5588235294117645</v>
      </c>
      <c r="CD273" s="34"/>
      <c r="CE273" s="13" t="s">
        <v>228</v>
      </c>
      <c r="CF273" s="13" t="s">
        <v>30</v>
      </c>
      <c r="CG273" s="17">
        <f t="shared" si="25"/>
        <v>7.6764705882352935</v>
      </c>
      <c r="CH273" s="17">
        <f t="shared" si="26"/>
        <v>10.235294117647058</v>
      </c>
      <c r="CI273" s="17">
        <f t="shared" si="27"/>
        <v>5.117647058823529</v>
      </c>
      <c r="CJ273" s="17">
        <f t="shared" si="28"/>
        <v>23.02941176470588</v>
      </c>
      <c r="CK273" s="34"/>
      <c r="CO273" s="34"/>
      <c r="CP273" s="34"/>
      <c r="CQ273" s="34"/>
    </row>
    <row r="274" spans="74:95" x14ac:dyDescent="0.25">
      <c r="BV274"/>
      <c r="BW274"/>
      <c r="BX274"/>
      <c r="BZ274" t="s">
        <v>198</v>
      </c>
      <c r="CA274" s="44">
        <v>47.338235294117652</v>
      </c>
      <c r="CB274" s="44">
        <v>174.00000000000009</v>
      </c>
      <c r="CC274" s="44">
        <v>34.544117647058826</v>
      </c>
      <c r="CD274" s="34"/>
      <c r="CE274" s="13" t="s">
        <v>150</v>
      </c>
      <c r="CF274" s="13" t="s">
        <v>40</v>
      </c>
      <c r="CG274" s="17">
        <f t="shared" si="25"/>
        <v>7.6764705882352935</v>
      </c>
      <c r="CH274" s="17">
        <f t="shared" si="26"/>
        <v>2.5588235294117645</v>
      </c>
      <c r="CI274" s="17">
        <f t="shared" si="27"/>
        <v>3.8382352941176467</v>
      </c>
      <c r="CJ274" s="17">
        <f t="shared" si="28"/>
        <v>14.073529411764705</v>
      </c>
      <c r="CK274" s="34"/>
      <c r="CO274" s="34"/>
      <c r="CP274" s="34"/>
      <c r="CQ274" s="34"/>
    </row>
    <row r="275" spans="74:95" x14ac:dyDescent="0.25">
      <c r="BV275"/>
      <c r="BW275"/>
      <c r="BX275"/>
      <c r="BZ275"/>
      <c r="CA275"/>
      <c r="CB275"/>
      <c r="CC275"/>
      <c r="CD275" s="34"/>
      <c r="CE275" s="13" t="s">
        <v>37</v>
      </c>
      <c r="CF275" s="13" t="s">
        <v>37</v>
      </c>
      <c r="CG275" s="17">
        <f t="shared" si="25"/>
        <v>0</v>
      </c>
      <c r="CH275" s="17">
        <f t="shared" si="26"/>
        <v>0</v>
      </c>
      <c r="CI275" s="17">
        <f t="shared" si="27"/>
        <v>1.2794117647058822</v>
      </c>
      <c r="CJ275" s="17">
        <f t="shared" si="28"/>
        <v>1.2794117647058822</v>
      </c>
      <c r="CK275" s="34"/>
      <c r="CO275" s="34"/>
      <c r="CP275" s="34"/>
      <c r="CQ275" s="34"/>
    </row>
    <row r="276" spans="74:95" x14ac:dyDescent="0.25">
      <c r="BV276"/>
      <c r="BW276"/>
      <c r="BX276"/>
      <c r="BZ276"/>
      <c r="CA276"/>
      <c r="CB276"/>
      <c r="CC276"/>
      <c r="CD276" s="34"/>
      <c r="CE276" s="13" t="s">
        <v>227</v>
      </c>
      <c r="CF276" s="13" t="s">
        <v>34</v>
      </c>
      <c r="CG276" s="17">
        <f t="shared" si="25"/>
        <v>1.2794117647058822</v>
      </c>
      <c r="CH276" s="17">
        <f t="shared" si="26"/>
        <v>2.5588235294117645</v>
      </c>
      <c r="CI276" s="17">
        <f t="shared" si="27"/>
        <v>2.5588235294117645</v>
      </c>
      <c r="CJ276" s="17">
        <f t="shared" si="28"/>
        <v>6.3970588235294112</v>
      </c>
      <c r="CK276" s="34"/>
      <c r="CO276" s="34"/>
      <c r="CP276" s="34"/>
      <c r="CQ276" s="34"/>
    </row>
    <row r="277" spans="74:95" x14ac:dyDescent="0.25">
      <c r="CD277" s="34"/>
      <c r="CE277" s="13" t="s">
        <v>31</v>
      </c>
      <c r="CF277" s="13" t="s">
        <v>31</v>
      </c>
      <c r="CG277" s="17">
        <f t="shared" si="25"/>
        <v>0</v>
      </c>
      <c r="CH277" s="17">
        <f t="shared" si="26"/>
        <v>0</v>
      </c>
      <c r="CI277" s="17">
        <f t="shared" si="27"/>
        <v>0</v>
      </c>
      <c r="CJ277" s="17">
        <f t="shared" si="28"/>
        <v>0</v>
      </c>
      <c r="CK277" s="35"/>
      <c r="CO277" s="34"/>
      <c r="CP277" s="34"/>
      <c r="CQ277" s="34"/>
    </row>
    <row r="278" spans="74:95" x14ac:dyDescent="0.25">
      <c r="CD278" s="34"/>
      <c r="CE278" s="13" t="s">
        <v>39</v>
      </c>
      <c r="CF278" s="13" t="s">
        <v>39</v>
      </c>
      <c r="CG278" s="17">
        <f t="shared" si="25"/>
        <v>0</v>
      </c>
      <c r="CH278" s="17">
        <f t="shared" si="26"/>
        <v>0</v>
      </c>
      <c r="CI278" s="17">
        <f t="shared" si="27"/>
        <v>0</v>
      </c>
      <c r="CJ278" s="17">
        <f t="shared" si="28"/>
        <v>0</v>
      </c>
      <c r="CK278" s="34"/>
      <c r="CO278" s="34"/>
      <c r="CP278" s="34"/>
      <c r="CQ278" s="34"/>
    </row>
    <row r="279" spans="74:95" x14ac:dyDescent="0.25">
      <c r="CD279" s="34"/>
      <c r="CE279" s="13" t="s">
        <v>36</v>
      </c>
      <c r="CF279" s="13" t="s">
        <v>36</v>
      </c>
      <c r="CG279" s="17">
        <f t="shared" si="25"/>
        <v>0</v>
      </c>
      <c r="CH279" s="17">
        <f t="shared" si="26"/>
        <v>0</v>
      </c>
      <c r="CI279" s="17">
        <f t="shared" si="27"/>
        <v>0</v>
      </c>
      <c r="CJ279" s="17">
        <f t="shared" si="28"/>
        <v>0</v>
      </c>
      <c r="CK279" s="34"/>
      <c r="CO279" s="34"/>
      <c r="CP279" s="34"/>
      <c r="CQ279" s="34"/>
    </row>
    <row r="280" spans="74:95" x14ac:dyDescent="0.25">
      <c r="BZ280"/>
      <c r="CA280"/>
      <c r="CB280"/>
      <c r="CC280"/>
      <c r="CD280" s="34"/>
      <c r="CE280" s="13" t="s">
        <v>225</v>
      </c>
      <c r="CF280" s="13" t="s">
        <v>224</v>
      </c>
      <c r="CG280" s="17">
        <f t="shared" si="25"/>
        <v>0</v>
      </c>
      <c r="CH280" s="17">
        <f t="shared" si="26"/>
        <v>0</v>
      </c>
      <c r="CI280" s="17">
        <f t="shared" si="27"/>
        <v>0</v>
      </c>
      <c r="CJ280" s="17">
        <f t="shared" si="28"/>
        <v>0</v>
      </c>
      <c r="CK280" s="34"/>
      <c r="CO280" s="34"/>
      <c r="CP280" s="34"/>
      <c r="CQ280" s="34"/>
    </row>
    <row r="281" spans="74:95" x14ac:dyDescent="0.25">
      <c r="BZ281"/>
      <c r="CA281"/>
      <c r="CB281"/>
      <c r="CC281"/>
      <c r="CD281" s="34"/>
      <c r="CE281" s="34"/>
      <c r="CF281" s="34"/>
      <c r="CG281" s="34"/>
      <c r="CH281" s="34"/>
      <c r="CI281" s="34"/>
      <c r="CJ281" s="34"/>
      <c r="CK281" s="34"/>
      <c r="CO281" s="34"/>
      <c r="CP281" s="34"/>
      <c r="CQ281" s="34"/>
    </row>
    <row r="282" spans="74:95" x14ac:dyDescent="0.25">
      <c r="BZ282" s="42" t="s">
        <v>226</v>
      </c>
      <c r="CA282" t="s">
        <v>221</v>
      </c>
      <c r="CB282" t="s">
        <v>307</v>
      </c>
      <c r="CC282" t="s">
        <v>220</v>
      </c>
      <c r="CD282" s="35"/>
      <c r="CE282" s="15" t="str">
        <f t="shared" ref="CE282:CE301" si="29">CE261</f>
        <v>Leyenda</v>
      </c>
      <c r="CF282" s="15" t="s">
        <v>203</v>
      </c>
      <c r="CG282" s="15" t="s">
        <v>18</v>
      </c>
      <c r="CH282" s="15" t="s">
        <v>19</v>
      </c>
      <c r="CI282" s="15" t="s">
        <v>20</v>
      </c>
      <c r="CJ282" s="35"/>
      <c r="CK282" s="35"/>
      <c r="CL282" s="35"/>
      <c r="CM282" s="35"/>
      <c r="CN282" s="35"/>
      <c r="CO282" s="34"/>
      <c r="CP282" s="34"/>
      <c r="CQ282" s="34"/>
    </row>
    <row r="283" spans="74:95" x14ac:dyDescent="0.25">
      <c r="BZ283" t="s">
        <v>149</v>
      </c>
      <c r="CA283" s="44">
        <v>5.117647058823529</v>
      </c>
      <c r="CB283" s="44">
        <v>24.308823529411775</v>
      </c>
      <c r="CC283" s="44">
        <v>5.117647058823529</v>
      </c>
      <c r="CD283" s="34"/>
      <c r="CE283" s="13" t="str">
        <f t="shared" si="29"/>
        <v>Transmilenio</v>
      </c>
      <c r="CF283" s="13" t="str">
        <f t="shared" ref="CF283:CF301" si="30">CF262</f>
        <v>Transmilenio</v>
      </c>
      <c r="CG283" s="17">
        <f t="shared" ref="CG283:CG301" si="31">IFERROR(GETPIVOTDATA("Suma de Pasado_Cambia",$BZ$282,"Modo_Anterior",CF283),0)</f>
        <v>11.51470588235294</v>
      </c>
      <c r="CH283" s="17">
        <f t="shared" ref="CH283:CH301" si="32">CH262-IFERROR(GETPIVOTDATA("Suma de Pasado_Cambia",$BZ$261,"Modo_Principal",CF283),0)</f>
        <v>17.911764705882362</v>
      </c>
      <c r="CI283" s="17">
        <f>CH262-CH283</f>
        <v>5.117647058823529</v>
      </c>
      <c r="CJ283" s="34"/>
      <c r="CK283" s="34"/>
      <c r="CL283" s="34"/>
      <c r="CM283" s="34"/>
      <c r="CN283" s="34"/>
      <c r="CO283" s="34"/>
      <c r="CP283" s="35"/>
      <c r="CQ283" s="35"/>
    </row>
    <row r="284" spans="74:95" x14ac:dyDescent="0.25">
      <c r="BZ284" t="s">
        <v>26</v>
      </c>
      <c r="CA284" s="44">
        <v>7.6764705882352935</v>
      </c>
      <c r="CB284" s="44">
        <v>20.470588235294123</v>
      </c>
      <c r="CC284" s="44">
        <v>5.117647058823529</v>
      </c>
      <c r="CD284" s="34"/>
      <c r="CE284" s="13" t="str">
        <f t="shared" si="29"/>
        <v>Teletrabajo</v>
      </c>
      <c r="CF284" s="13" t="str">
        <f t="shared" si="30"/>
        <v>Trabajo desde el lugar de residencia, o teletrabajo</v>
      </c>
      <c r="CG284" s="17">
        <f t="shared" si="31"/>
        <v>1.2794117647058822</v>
      </c>
      <c r="CH284" s="17">
        <f t="shared" si="32"/>
        <v>0</v>
      </c>
      <c r="CI284" s="17">
        <f t="shared" ref="CI284:CI301" si="33">CH263-CH284</f>
        <v>2.5588235294117645</v>
      </c>
      <c r="CJ284" s="34"/>
      <c r="CK284" s="34"/>
      <c r="CL284" s="34"/>
      <c r="CM284" s="34"/>
      <c r="CN284" s="34"/>
      <c r="CO284" s="34"/>
      <c r="CP284" s="34"/>
      <c r="CQ284" s="34"/>
    </row>
    <row r="285" spans="74:95" x14ac:dyDescent="0.25">
      <c r="BZ285" t="s">
        <v>30</v>
      </c>
      <c r="CA285" s="44">
        <v>3.8382352941176467</v>
      </c>
      <c r="CB285" s="44">
        <v>7.6764705882352935</v>
      </c>
      <c r="CC285" s="44">
        <v>2.5588235294117645</v>
      </c>
      <c r="CD285" s="34"/>
      <c r="CE285" s="13" t="str">
        <f t="shared" si="29"/>
        <v>Bicicleta</v>
      </c>
      <c r="CF285" s="13" t="str">
        <f t="shared" si="30"/>
        <v>Bicicleta</v>
      </c>
      <c r="CG285" s="17">
        <f t="shared" si="31"/>
        <v>2.5588235294117645</v>
      </c>
      <c r="CH285" s="17">
        <f t="shared" si="32"/>
        <v>25.588235294117666</v>
      </c>
      <c r="CI285" s="17">
        <f t="shared" si="33"/>
        <v>6.397058823529413</v>
      </c>
      <c r="CJ285" s="34"/>
      <c r="CK285" s="34"/>
      <c r="CL285" s="34"/>
      <c r="CM285" s="34"/>
      <c r="CN285" s="34"/>
      <c r="CO285" s="34"/>
      <c r="CP285" s="34"/>
      <c r="CQ285" s="34"/>
    </row>
    <row r="286" spans="74:95" x14ac:dyDescent="0.25">
      <c r="BZ286" t="s">
        <v>32</v>
      </c>
      <c r="CA286" s="44">
        <v>2.5588235294117645</v>
      </c>
      <c r="CB286" s="44">
        <v>28.147058823529427</v>
      </c>
      <c r="CC286" s="44">
        <v>2.5588235294117645</v>
      </c>
      <c r="CD286" s="34"/>
      <c r="CE286" s="13" t="str">
        <f t="shared" si="29"/>
        <v>SITP</v>
      </c>
      <c r="CF286" s="13" t="str">
        <f t="shared" si="30"/>
        <v>SITP - Zonal</v>
      </c>
      <c r="CG286" s="17">
        <f t="shared" si="31"/>
        <v>8.9558823529411757</v>
      </c>
      <c r="CH286" s="17">
        <f t="shared" si="32"/>
        <v>21.750000000000021</v>
      </c>
      <c r="CI286" s="17">
        <f t="shared" si="33"/>
        <v>10.235294117647058</v>
      </c>
      <c r="CJ286" s="34"/>
      <c r="CK286" s="34"/>
      <c r="CL286" s="34"/>
      <c r="CM286" s="34"/>
      <c r="CN286" s="34"/>
      <c r="CO286" s="34"/>
      <c r="CP286" s="34"/>
      <c r="CQ286" s="34"/>
    </row>
    <row r="287" spans="74:95" x14ac:dyDescent="0.25">
      <c r="BZ287" t="s">
        <v>33</v>
      </c>
      <c r="CA287" s="44">
        <v>0</v>
      </c>
      <c r="CB287" s="44">
        <v>2.5588235294117645</v>
      </c>
      <c r="CC287" s="44">
        <v>0</v>
      </c>
      <c r="CD287" s="34"/>
      <c r="CE287" s="13" t="str">
        <f t="shared" si="29"/>
        <v>Automóvil conductor</v>
      </c>
      <c r="CF287" s="13" t="str">
        <f t="shared" si="30"/>
        <v>Automóvil, camioneta o campero como conductor</v>
      </c>
      <c r="CG287" s="17">
        <f t="shared" si="31"/>
        <v>7.6764705882352935</v>
      </c>
      <c r="CH287" s="17">
        <f t="shared" si="32"/>
        <v>12.79411764705883</v>
      </c>
      <c r="CI287" s="17">
        <f t="shared" si="33"/>
        <v>7.6764705882352935</v>
      </c>
      <c r="CJ287" s="34"/>
      <c r="CK287" s="34"/>
      <c r="CL287" s="34"/>
      <c r="CM287" s="34"/>
      <c r="CN287" s="34"/>
      <c r="CO287" s="35"/>
      <c r="CP287" s="34"/>
      <c r="CQ287" s="34"/>
    </row>
    <row r="288" spans="74:95" x14ac:dyDescent="0.25">
      <c r="BZ288" t="s">
        <v>28</v>
      </c>
      <c r="CA288" s="44">
        <v>1.2794117647058822</v>
      </c>
      <c r="CB288" s="44">
        <v>16.632352941176471</v>
      </c>
      <c r="CC288" s="44">
        <v>2.5588235294117645</v>
      </c>
      <c r="CD288" s="34"/>
      <c r="CE288" s="13" t="str">
        <f t="shared" si="29"/>
        <v>Motocicleta conductor</v>
      </c>
      <c r="CF288" s="13" t="str">
        <f t="shared" si="30"/>
        <v>Motocicleta como conductor</v>
      </c>
      <c r="CG288" s="17">
        <f t="shared" si="31"/>
        <v>1.2794117647058822</v>
      </c>
      <c r="CH288" s="17">
        <f t="shared" si="32"/>
        <v>15.352941176470589</v>
      </c>
      <c r="CI288" s="17">
        <f t="shared" si="33"/>
        <v>1.2794117647058822</v>
      </c>
      <c r="CJ288" s="34"/>
      <c r="CK288" s="34"/>
      <c r="CL288" s="34"/>
      <c r="CM288" s="34"/>
      <c r="CN288" s="34"/>
      <c r="CO288" s="34"/>
      <c r="CP288" s="34"/>
      <c r="CQ288" s="34"/>
    </row>
    <row r="289" spans="78:95" x14ac:dyDescent="0.25">
      <c r="BZ289" t="s">
        <v>34</v>
      </c>
      <c r="CA289" s="44">
        <v>0</v>
      </c>
      <c r="CB289" s="44">
        <v>1.2794117647058822</v>
      </c>
      <c r="CC289" s="44">
        <v>0</v>
      </c>
      <c r="CD289" s="34"/>
      <c r="CE289" s="13" t="str">
        <f t="shared" si="29"/>
        <v>Ruta institucional</v>
      </c>
      <c r="CF289" s="13" t="str">
        <f t="shared" si="30"/>
        <v>Ruta institucional</v>
      </c>
      <c r="CG289" s="17">
        <f t="shared" si="31"/>
        <v>0</v>
      </c>
      <c r="CH289" s="17">
        <f t="shared" si="32"/>
        <v>0</v>
      </c>
      <c r="CI289" s="17">
        <f t="shared" si="33"/>
        <v>0</v>
      </c>
      <c r="CJ289" s="34"/>
      <c r="CK289" s="34"/>
      <c r="CL289" s="34"/>
      <c r="CM289" s="34"/>
      <c r="CN289" s="34"/>
      <c r="CO289" s="34"/>
      <c r="CP289" s="34"/>
      <c r="CQ289" s="34"/>
    </row>
    <row r="290" spans="78:95" x14ac:dyDescent="0.25">
      <c r="BZ290" t="s">
        <v>27</v>
      </c>
      <c r="CA290" s="44">
        <v>8.9558823529411757</v>
      </c>
      <c r="CB290" s="44">
        <v>30.705882352941195</v>
      </c>
      <c r="CC290" s="44">
        <v>5.117647058823529</v>
      </c>
      <c r="CD290" s="34"/>
      <c r="CE290" s="13" t="str">
        <f t="shared" si="29"/>
        <v>Vehiculo institucional</v>
      </c>
      <c r="CF290" s="13" t="str">
        <f t="shared" si="30"/>
        <v>Vehículo institucional</v>
      </c>
      <c r="CG290" s="17">
        <f t="shared" si="31"/>
        <v>0</v>
      </c>
      <c r="CH290" s="17">
        <f t="shared" si="32"/>
        <v>0</v>
      </c>
      <c r="CI290" s="17">
        <f t="shared" si="33"/>
        <v>0</v>
      </c>
      <c r="CJ290" s="34"/>
      <c r="CK290" s="34"/>
      <c r="CL290" s="34"/>
      <c r="CM290" s="34"/>
      <c r="CN290" s="34"/>
      <c r="CO290" s="34"/>
      <c r="CP290" s="34"/>
      <c r="CQ290" s="34"/>
    </row>
    <row r="291" spans="78:95" x14ac:dyDescent="0.25">
      <c r="BZ291" t="s">
        <v>29</v>
      </c>
      <c r="CA291" s="44">
        <v>0</v>
      </c>
      <c r="CB291" s="44">
        <v>3.8382352941176467</v>
      </c>
      <c r="CC291" s="44">
        <v>1.2794117647058822</v>
      </c>
      <c r="CD291" s="34"/>
      <c r="CE291" s="13" t="str">
        <f t="shared" si="29"/>
        <v>Taxi</v>
      </c>
      <c r="CF291" s="13" t="str">
        <f t="shared" si="30"/>
        <v>Taxi</v>
      </c>
      <c r="CG291" s="17">
        <f t="shared" si="31"/>
        <v>0</v>
      </c>
      <c r="CH291" s="17">
        <f t="shared" si="32"/>
        <v>3.8382352941176467</v>
      </c>
      <c r="CI291" s="17">
        <f t="shared" si="33"/>
        <v>2.5588235294117645</v>
      </c>
      <c r="CJ291" s="34"/>
      <c r="CK291" s="34"/>
      <c r="CL291" s="34"/>
      <c r="CM291" s="34"/>
      <c r="CN291" s="34"/>
      <c r="CO291" s="34"/>
      <c r="CP291" s="34"/>
      <c r="CQ291" s="34"/>
    </row>
    <row r="292" spans="78:95" x14ac:dyDescent="0.25">
      <c r="BZ292" t="s">
        <v>35</v>
      </c>
      <c r="CA292" s="44">
        <v>1.2794117647058822</v>
      </c>
      <c r="CB292" s="44">
        <v>1.2794117647058822</v>
      </c>
      <c r="CC292" s="44">
        <v>0</v>
      </c>
      <c r="CD292" s="34"/>
      <c r="CE292" s="13" t="str">
        <f t="shared" si="29"/>
        <v>A pie</v>
      </c>
      <c r="CF292" s="13" t="str">
        <f t="shared" si="30"/>
        <v>A pie o silla de ruedas</v>
      </c>
      <c r="CG292" s="17">
        <f t="shared" si="31"/>
        <v>5.117647058823529</v>
      </c>
      <c r="CH292" s="17">
        <f t="shared" si="32"/>
        <v>19.191176470588243</v>
      </c>
      <c r="CI292" s="17">
        <f t="shared" si="33"/>
        <v>2.5588235294117645</v>
      </c>
      <c r="CJ292" s="34"/>
      <c r="CK292" s="34"/>
      <c r="CL292" s="34"/>
      <c r="CM292" s="34"/>
      <c r="CN292" s="34"/>
      <c r="CO292" s="34"/>
      <c r="CP292" s="34"/>
      <c r="CQ292" s="34"/>
    </row>
    <row r="293" spans="78:95" x14ac:dyDescent="0.25">
      <c r="BZ293" t="s">
        <v>24</v>
      </c>
      <c r="CA293" s="44">
        <v>11.51470588235294</v>
      </c>
      <c r="CB293" s="44">
        <v>29.426470588235311</v>
      </c>
      <c r="CC293" s="44">
        <v>7.6764705882352935</v>
      </c>
      <c r="CD293" s="34"/>
      <c r="CE293" s="13" t="str">
        <f t="shared" si="29"/>
        <v>Bus intermunicipal</v>
      </c>
      <c r="CF293" s="13" t="str">
        <f t="shared" si="30"/>
        <v>Bus Intermunicipal</v>
      </c>
      <c r="CG293" s="17">
        <f t="shared" si="31"/>
        <v>0</v>
      </c>
      <c r="CH293" s="17">
        <f t="shared" si="32"/>
        <v>2.5588235294117645</v>
      </c>
      <c r="CI293" s="17">
        <f t="shared" si="33"/>
        <v>1.2794117647058822</v>
      </c>
      <c r="CJ293" s="34"/>
      <c r="CK293" s="34"/>
      <c r="CL293" s="34"/>
      <c r="CM293" s="34"/>
      <c r="CN293" s="34"/>
      <c r="CO293" s="34"/>
      <c r="CP293" s="34"/>
      <c r="CQ293" s="34"/>
    </row>
    <row r="294" spans="78:95" x14ac:dyDescent="0.25">
      <c r="BZ294" t="s">
        <v>40</v>
      </c>
      <c r="CA294" s="44">
        <v>5.117647058823529</v>
      </c>
      <c r="CB294" s="44">
        <v>7.6764705882352935</v>
      </c>
      <c r="CC294" s="44">
        <v>2.5588235294117645</v>
      </c>
      <c r="CD294" s="34"/>
      <c r="CE294" s="13" t="str">
        <f t="shared" si="29"/>
        <v>Automóvil pasajero</v>
      </c>
      <c r="CF294" s="13" t="str">
        <f t="shared" si="30"/>
        <v>Automóvil, camioneta o campero como pasajero</v>
      </c>
      <c r="CG294" s="17">
        <f t="shared" si="31"/>
        <v>3.8382352941176467</v>
      </c>
      <c r="CH294" s="17">
        <f t="shared" si="32"/>
        <v>3.8382352941176467</v>
      </c>
      <c r="CI294" s="17">
        <f t="shared" si="33"/>
        <v>6.3970588235294112</v>
      </c>
      <c r="CJ294" s="34"/>
      <c r="CK294" s="34"/>
      <c r="CL294" s="34"/>
      <c r="CM294" s="34"/>
      <c r="CN294" s="34"/>
      <c r="CO294" s="34"/>
      <c r="CP294" s="34"/>
      <c r="CQ294" s="34"/>
    </row>
    <row r="295" spans="78:95" x14ac:dyDescent="0.25">
      <c r="BZ295" t="s">
        <v>198</v>
      </c>
      <c r="CA295" s="44">
        <v>47.338235294117645</v>
      </c>
      <c r="CB295" s="44">
        <v>174.00000000000006</v>
      </c>
      <c r="CC295" s="44">
        <v>34.544117647058819</v>
      </c>
      <c r="CD295" s="34"/>
      <c r="CE295" s="13" t="str">
        <f t="shared" si="29"/>
        <v>TPC</v>
      </c>
      <c r="CF295" s="13" t="str">
        <f t="shared" si="30"/>
        <v>Transporte Público Colectivo (TPC), ejecutivos</v>
      </c>
      <c r="CG295" s="17">
        <f t="shared" si="31"/>
        <v>5.117647058823529</v>
      </c>
      <c r="CH295" s="17">
        <f t="shared" si="32"/>
        <v>2.5588235294117645</v>
      </c>
      <c r="CI295" s="17">
        <f t="shared" si="33"/>
        <v>0</v>
      </c>
      <c r="CJ295" s="34"/>
      <c r="CK295" s="34"/>
      <c r="CL295" s="34"/>
      <c r="CM295" s="34"/>
      <c r="CN295" s="34"/>
      <c r="CO295" s="34"/>
      <c r="CP295" s="34"/>
      <c r="CQ295" s="34"/>
    </row>
    <row r="296" spans="78:95" x14ac:dyDescent="0.25">
      <c r="BZ296"/>
      <c r="CA296"/>
      <c r="CB296"/>
      <c r="CC296"/>
      <c r="CD296" s="35"/>
      <c r="CE296" s="13" t="str">
        <f t="shared" si="29"/>
        <v>Patineta</v>
      </c>
      <c r="CF296" s="13" t="str">
        <f t="shared" si="30"/>
        <v>Patineta</v>
      </c>
      <c r="CG296" s="17">
        <f t="shared" si="31"/>
        <v>0</v>
      </c>
      <c r="CH296" s="17">
        <f t="shared" si="32"/>
        <v>0</v>
      </c>
      <c r="CI296" s="17">
        <f t="shared" si="33"/>
        <v>0</v>
      </c>
      <c r="CJ296" s="35"/>
      <c r="CK296" s="35"/>
      <c r="CL296" s="34"/>
      <c r="CM296" s="34"/>
      <c r="CN296" s="34"/>
      <c r="CO296" s="34"/>
      <c r="CP296" s="34"/>
      <c r="CQ296" s="34"/>
    </row>
    <row r="297" spans="78:95" x14ac:dyDescent="0.25">
      <c r="BZ297"/>
      <c r="CA297"/>
      <c r="CB297"/>
      <c r="CC297"/>
      <c r="CD297" s="34"/>
      <c r="CE297" s="13" t="str">
        <f t="shared" si="29"/>
        <v>Motocicleta pasajero</v>
      </c>
      <c r="CF297" s="13" t="str">
        <f t="shared" si="30"/>
        <v>Motocicleta como pasajero</v>
      </c>
      <c r="CG297" s="17">
        <f t="shared" si="31"/>
        <v>0</v>
      </c>
      <c r="CH297" s="17">
        <f t="shared" si="32"/>
        <v>1.2794117647058822</v>
      </c>
      <c r="CI297" s="17">
        <f t="shared" si="33"/>
        <v>1.2794117647058822</v>
      </c>
      <c r="CJ297" s="34"/>
      <c r="CK297" s="34"/>
      <c r="CL297" s="34"/>
      <c r="CM297" s="34"/>
      <c r="CN297" s="34"/>
      <c r="CO297" s="34"/>
      <c r="CP297" s="34"/>
      <c r="CQ297" s="34"/>
    </row>
    <row r="298" spans="78:95" x14ac:dyDescent="0.25">
      <c r="BZ298"/>
      <c r="CA298"/>
      <c r="CB298"/>
      <c r="CC298"/>
      <c r="CD298" s="34"/>
      <c r="CE298" s="13" t="str">
        <f t="shared" si="29"/>
        <v>Alimentador</v>
      </c>
      <c r="CF298" s="13" t="str">
        <f t="shared" si="30"/>
        <v>Alimentador</v>
      </c>
      <c r="CG298" s="17">
        <f t="shared" si="31"/>
        <v>0</v>
      </c>
      <c r="CH298" s="17">
        <f t="shared" si="32"/>
        <v>0</v>
      </c>
      <c r="CI298" s="17">
        <f t="shared" si="33"/>
        <v>0</v>
      </c>
      <c r="CJ298" s="34"/>
      <c r="CK298" s="34"/>
      <c r="CL298" s="34"/>
      <c r="CM298" s="34"/>
      <c r="CN298" s="34"/>
      <c r="CO298" s="34"/>
      <c r="CP298" s="34"/>
      <c r="CQ298" s="34"/>
    </row>
    <row r="299" spans="78:95" x14ac:dyDescent="0.25">
      <c r="BZ299"/>
      <c r="CA299"/>
      <c r="CB299"/>
      <c r="CC299"/>
      <c r="CD299" s="34"/>
      <c r="CE299" s="13" t="str">
        <f t="shared" si="29"/>
        <v>Transmicable</v>
      </c>
      <c r="CF299" s="13" t="str">
        <f t="shared" si="30"/>
        <v>Transmicable</v>
      </c>
      <c r="CG299" s="17">
        <f t="shared" si="31"/>
        <v>0</v>
      </c>
      <c r="CH299" s="17">
        <f t="shared" si="32"/>
        <v>0</v>
      </c>
      <c r="CI299" s="17">
        <f t="shared" si="33"/>
        <v>0</v>
      </c>
      <c r="CJ299" s="34"/>
      <c r="CK299" s="34"/>
      <c r="CL299" s="34"/>
      <c r="CM299" s="34"/>
      <c r="CN299" s="34"/>
      <c r="CO299" s="34"/>
      <c r="CP299" s="34"/>
      <c r="CQ299" s="34"/>
    </row>
    <row r="300" spans="78:95" x14ac:dyDescent="0.25">
      <c r="BZ300"/>
      <c r="CA300"/>
      <c r="CB300"/>
      <c r="CC300"/>
      <c r="CD300" s="34"/>
      <c r="CE300" s="13" t="str">
        <f t="shared" si="29"/>
        <v>Bicitaxi</v>
      </c>
      <c r="CF300" s="13" t="str">
        <f t="shared" si="30"/>
        <v>Bicitaxi</v>
      </c>
      <c r="CG300" s="17">
        <f t="shared" si="31"/>
        <v>0</v>
      </c>
      <c r="CH300" s="17">
        <f t="shared" si="32"/>
        <v>0</v>
      </c>
      <c r="CI300" s="17">
        <f t="shared" si="33"/>
        <v>0</v>
      </c>
      <c r="CJ300" s="34"/>
      <c r="CK300" s="34"/>
      <c r="CL300" s="34"/>
      <c r="CM300" s="34"/>
      <c r="CN300" s="34"/>
      <c r="CO300" s="34"/>
      <c r="CP300" s="34"/>
      <c r="CQ300" s="34"/>
    </row>
    <row r="301" spans="78:95" x14ac:dyDescent="0.25">
      <c r="BZ301"/>
      <c r="CA301"/>
      <c r="CB301"/>
      <c r="CC301"/>
      <c r="CD301" s="34"/>
      <c r="CE301" s="13" t="str">
        <f t="shared" si="29"/>
        <v>Provisional</v>
      </c>
      <c r="CF301" s="13" t="str">
        <f t="shared" si="30"/>
        <v>SITP - Provisional</v>
      </c>
      <c r="CG301" s="17">
        <f t="shared" si="31"/>
        <v>0</v>
      </c>
      <c r="CH301" s="17">
        <f t="shared" si="32"/>
        <v>0</v>
      </c>
      <c r="CI301" s="17">
        <f t="shared" si="33"/>
        <v>0</v>
      </c>
      <c r="CJ301" s="34"/>
      <c r="CK301" s="34"/>
      <c r="CL301" s="34"/>
      <c r="CM301" s="34"/>
      <c r="CN301" s="34"/>
      <c r="CO301" s="34"/>
      <c r="CP301" s="34"/>
      <c r="CQ301" s="34"/>
    </row>
    <row r="302" spans="78:95" x14ac:dyDescent="0.25">
      <c r="BZ302"/>
      <c r="CA302"/>
      <c r="CB302"/>
      <c r="CC302"/>
      <c r="CD302" s="34"/>
      <c r="CE302" s="34"/>
      <c r="CF302" s="34"/>
      <c r="CG302" s="34"/>
      <c r="CH302" s="34"/>
      <c r="CI302" s="34"/>
      <c r="CJ302" s="34"/>
      <c r="CK302" s="34"/>
      <c r="CL302" s="34"/>
      <c r="CM302" s="34"/>
      <c r="CN302" s="34"/>
      <c r="CO302" s="34"/>
      <c r="CP302" s="35"/>
      <c r="CQ302" s="35"/>
    </row>
    <row r="303" spans="78:95" ht="25.5" x14ac:dyDescent="0.25">
      <c r="BZ303"/>
      <c r="CA303"/>
      <c r="CB303"/>
      <c r="CC303"/>
      <c r="CD303" s="34"/>
      <c r="CE303" s="34"/>
      <c r="CF303" s="34"/>
      <c r="CG303" s="18" t="s">
        <v>219</v>
      </c>
      <c r="CH303" s="18" t="s">
        <v>19</v>
      </c>
      <c r="CI303" s="18" t="s">
        <v>20</v>
      </c>
      <c r="CJ303" s="34"/>
      <c r="CK303" s="34"/>
      <c r="CL303" s="34"/>
      <c r="CM303" s="34"/>
      <c r="CN303" s="34"/>
      <c r="CO303" s="34"/>
      <c r="CP303" s="34"/>
      <c r="CQ303" s="34"/>
    </row>
    <row r="304" spans="78:95" x14ac:dyDescent="0.25">
      <c r="BZ304"/>
      <c r="CA304"/>
      <c r="CB304"/>
      <c r="CC304"/>
      <c r="CD304" s="34"/>
      <c r="CE304" s="34"/>
      <c r="CF304" s="34"/>
      <c r="CG304" s="17">
        <f>SUM(CG283:CG301)</f>
        <v>47.338235294117638</v>
      </c>
      <c r="CH304" s="17">
        <f>SUM(CH283:CH301)</f>
        <v>126.66176470588245</v>
      </c>
      <c r="CI304" s="17">
        <f>SUM(CI283:CI301)</f>
        <v>47.338235294117659</v>
      </c>
      <c r="CJ304" s="34"/>
      <c r="CK304" s="34"/>
      <c r="CL304" s="34"/>
      <c r="CM304" s="34"/>
      <c r="CN304" s="34"/>
      <c r="CO304" s="34"/>
      <c r="CP304" s="34"/>
      <c r="CQ304" s="34"/>
    </row>
    <row r="305" spans="78:95" x14ac:dyDescent="0.25">
      <c r="BZ305"/>
      <c r="CA305"/>
      <c r="CB305"/>
      <c r="CC305"/>
      <c r="CD305" s="35"/>
      <c r="CE305" s="35"/>
      <c r="CF305" s="35"/>
      <c r="CG305" s="35"/>
      <c r="CH305" s="35"/>
      <c r="CI305" s="35"/>
      <c r="CJ305" s="35"/>
      <c r="CK305" s="35"/>
      <c r="CL305" s="35"/>
      <c r="CM305" s="35"/>
      <c r="CN305" s="35"/>
      <c r="CO305" s="34"/>
      <c r="CP305" s="34"/>
      <c r="CQ305" s="34"/>
    </row>
    <row r="306" spans="78:95" x14ac:dyDescent="0.25">
      <c r="BZ306" s="42" t="s">
        <v>222</v>
      </c>
      <c r="CA306" t="s">
        <v>221</v>
      </c>
      <c r="CB306" t="s">
        <v>307</v>
      </c>
      <c r="CC306" t="s">
        <v>220</v>
      </c>
      <c r="CD306" s="35"/>
      <c r="CE306" s="16" t="str">
        <f t="shared" ref="CE306:CE325" si="34">CE261</f>
        <v>Leyenda</v>
      </c>
      <c r="CF306" s="15" t="s">
        <v>203</v>
      </c>
      <c r="CG306" s="15" t="s">
        <v>218</v>
      </c>
      <c r="CH306" s="15" t="s">
        <v>217</v>
      </c>
      <c r="CI306" s="15" t="s">
        <v>216</v>
      </c>
      <c r="CJ306" s="35"/>
      <c r="CK306" s="35"/>
      <c r="CL306" s="35"/>
      <c r="CM306" s="35"/>
      <c r="CN306" s="35"/>
      <c r="CO306" s="35"/>
      <c r="CP306" s="35"/>
      <c r="CQ306" s="35"/>
    </row>
    <row r="307" spans="78:95" x14ac:dyDescent="0.25">
      <c r="BZ307" t="s">
        <v>149</v>
      </c>
      <c r="CA307" s="44">
        <v>2.5588235294117645</v>
      </c>
      <c r="CB307" s="44">
        <v>19.191176470588239</v>
      </c>
      <c r="CC307" s="44">
        <v>1.2794117647058822</v>
      </c>
      <c r="CD307" s="35"/>
      <c r="CE307" s="14" t="str">
        <f t="shared" si="34"/>
        <v>Transmilenio</v>
      </c>
      <c r="CF307" s="14" t="str">
        <f t="shared" ref="CF307:CF325" si="35">CF262</f>
        <v>Transmilenio</v>
      </c>
      <c r="CG307" s="48">
        <f t="shared" ref="CG307:CG325" si="36">IFERROR(GETPIVOTDATA("Suma de Futuro_Cambia",$BZ$261,"Modo_Principal",CF307),0)</f>
        <v>1.2794117647058822</v>
      </c>
      <c r="CH307" s="48">
        <f>CH262-CG307</f>
        <v>21.750000000000007</v>
      </c>
      <c r="CI307" s="48">
        <f t="shared" ref="CI307:CI325" si="37">IFERROR(GETPIVOTDATA("Suma de Futuro_Cambia",$BZ$306,"Modo_Futuro",CF307),0)</f>
        <v>7.6764705882352935</v>
      </c>
      <c r="CJ307" s="35"/>
      <c r="CK307" s="35"/>
      <c r="CL307" s="35"/>
      <c r="CM307" s="35"/>
      <c r="CN307" s="35"/>
      <c r="CO307" s="34"/>
      <c r="CP307" s="34"/>
      <c r="CQ307" s="34"/>
    </row>
    <row r="308" spans="78:95" x14ac:dyDescent="0.25">
      <c r="BZ308" t="s">
        <v>26</v>
      </c>
      <c r="CA308" s="44">
        <v>11.51470588235294</v>
      </c>
      <c r="CB308" s="44">
        <v>28.147058823529427</v>
      </c>
      <c r="CC308" s="44">
        <v>10.235294117647058</v>
      </c>
      <c r="CD308" s="34"/>
      <c r="CE308" s="13" t="str">
        <f t="shared" si="34"/>
        <v>Teletrabajo</v>
      </c>
      <c r="CF308" s="13" t="str">
        <f t="shared" si="35"/>
        <v>Trabajo desde el lugar de residencia, o teletrabajo</v>
      </c>
      <c r="CG308" s="17">
        <f t="shared" si="36"/>
        <v>2.5588235294117645</v>
      </c>
      <c r="CH308" s="17">
        <f t="shared" ref="CH308:CH325" si="38">CH263-CG308</f>
        <v>0</v>
      </c>
      <c r="CI308" s="17">
        <f t="shared" si="37"/>
        <v>0</v>
      </c>
      <c r="CJ308" s="34"/>
      <c r="CK308" s="34"/>
      <c r="CL308" s="34"/>
      <c r="CM308" s="34"/>
      <c r="CN308" s="34"/>
      <c r="CO308" s="34"/>
      <c r="CP308" s="34"/>
      <c r="CQ308" s="34"/>
    </row>
    <row r="309" spans="78:95" x14ac:dyDescent="0.25">
      <c r="BZ309" t="s">
        <v>30</v>
      </c>
      <c r="CA309" s="44">
        <v>2.5588235294117645</v>
      </c>
      <c r="CB309" s="44">
        <v>5.117647058823529</v>
      </c>
      <c r="CC309" s="44">
        <v>1.2794117647058822</v>
      </c>
      <c r="CD309" s="34"/>
      <c r="CE309" s="13" t="str">
        <f t="shared" si="34"/>
        <v>Bicicleta</v>
      </c>
      <c r="CF309" s="13" t="str">
        <f t="shared" si="35"/>
        <v>Bicicleta</v>
      </c>
      <c r="CG309" s="17">
        <f t="shared" si="36"/>
        <v>3.8382352941176467</v>
      </c>
      <c r="CH309" s="17">
        <f t="shared" si="38"/>
        <v>28.147058823529434</v>
      </c>
      <c r="CI309" s="17">
        <f t="shared" si="37"/>
        <v>2.5588235294117645</v>
      </c>
      <c r="CJ309" s="34"/>
      <c r="CK309" s="34"/>
      <c r="CL309" s="34"/>
      <c r="CM309" s="34"/>
      <c r="CN309" s="34"/>
      <c r="CO309" s="34"/>
      <c r="CP309" s="34"/>
      <c r="CQ309" s="34"/>
    </row>
    <row r="310" spans="78:95" x14ac:dyDescent="0.25">
      <c r="BZ310" t="s">
        <v>32</v>
      </c>
      <c r="CA310" s="44">
        <v>5.117647058823529</v>
      </c>
      <c r="CB310" s="44">
        <v>30.705882352941195</v>
      </c>
      <c r="CC310" s="44">
        <v>2.5588235294117645</v>
      </c>
      <c r="CD310" s="34"/>
      <c r="CE310" s="13" t="str">
        <f t="shared" si="34"/>
        <v>SITP</v>
      </c>
      <c r="CF310" s="13" t="str">
        <f t="shared" si="35"/>
        <v>SITP - Zonal</v>
      </c>
      <c r="CG310" s="17">
        <f t="shared" si="36"/>
        <v>7.6764705882352935</v>
      </c>
      <c r="CH310" s="17">
        <f t="shared" si="38"/>
        <v>24.308823529411786</v>
      </c>
      <c r="CI310" s="17">
        <f t="shared" si="37"/>
        <v>2.5588235294117645</v>
      </c>
      <c r="CJ310" s="34"/>
      <c r="CK310" s="34"/>
      <c r="CL310" s="34"/>
      <c r="CM310" s="34"/>
      <c r="CN310" s="34"/>
      <c r="CO310" s="35"/>
      <c r="CP310" s="34"/>
      <c r="CQ310" s="34"/>
    </row>
    <row r="311" spans="78:95" x14ac:dyDescent="0.25">
      <c r="BZ311" t="s">
        <v>33</v>
      </c>
      <c r="CA311" s="44">
        <v>0</v>
      </c>
      <c r="CB311" s="44">
        <v>3.8382352941176467</v>
      </c>
      <c r="CC311" s="44">
        <v>1.2794117647058822</v>
      </c>
      <c r="CD311" s="34"/>
      <c r="CE311" s="13" t="str">
        <f t="shared" si="34"/>
        <v>Automóvil conductor</v>
      </c>
      <c r="CF311" s="13" t="str">
        <f t="shared" si="35"/>
        <v>Automóvil, camioneta o campero como conductor</v>
      </c>
      <c r="CG311" s="17">
        <f t="shared" si="36"/>
        <v>2.5588235294117645</v>
      </c>
      <c r="CH311" s="17">
        <f t="shared" si="38"/>
        <v>17.911764705882359</v>
      </c>
      <c r="CI311" s="17">
        <f t="shared" si="37"/>
        <v>10.235294117647058</v>
      </c>
      <c r="CJ311" s="34"/>
      <c r="CK311" s="34"/>
      <c r="CL311" s="34"/>
      <c r="CM311" s="34"/>
      <c r="CN311" s="34"/>
      <c r="CO311" s="34"/>
      <c r="CP311" s="34"/>
      <c r="CQ311" s="34"/>
    </row>
    <row r="312" spans="78:95" x14ac:dyDescent="0.25">
      <c r="BZ312" t="s">
        <v>28</v>
      </c>
      <c r="CA312" s="44">
        <v>3.8382352941176467</v>
      </c>
      <c r="CB312" s="44">
        <v>20.470588235294123</v>
      </c>
      <c r="CC312" s="44">
        <v>5.117647058823529</v>
      </c>
      <c r="CD312" s="34"/>
      <c r="CE312" s="13" t="str">
        <f t="shared" si="34"/>
        <v>Motocicleta conductor</v>
      </c>
      <c r="CF312" s="13" t="str">
        <f t="shared" si="35"/>
        <v>Motocicleta como conductor</v>
      </c>
      <c r="CG312" s="17">
        <f t="shared" si="36"/>
        <v>1.2794117647058822</v>
      </c>
      <c r="CH312" s="17">
        <f t="shared" si="38"/>
        <v>15.352941176470589</v>
      </c>
      <c r="CI312" s="17">
        <f t="shared" si="37"/>
        <v>5.117647058823529</v>
      </c>
      <c r="CJ312" s="34"/>
      <c r="CK312" s="34"/>
      <c r="CL312" s="34"/>
      <c r="CM312" s="34"/>
      <c r="CN312" s="34"/>
      <c r="CO312" s="34"/>
      <c r="CP312" s="34"/>
      <c r="CQ312" s="34"/>
    </row>
    <row r="313" spans="78:95" x14ac:dyDescent="0.25">
      <c r="BZ313" t="s">
        <v>34</v>
      </c>
      <c r="CA313" s="44">
        <v>1.2794117647058822</v>
      </c>
      <c r="CB313" s="44">
        <v>2.5588235294117645</v>
      </c>
      <c r="CC313" s="44">
        <v>0</v>
      </c>
      <c r="CD313" s="34"/>
      <c r="CE313" s="13" t="str">
        <f t="shared" si="34"/>
        <v>Ruta institucional</v>
      </c>
      <c r="CF313" s="13" t="str">
        <f t="shared" si="35"/>
        <v>Ruta institucional</v>
      </c>
      <c r="CG313" s="17">
        <f t="shared" si="36"/>
        <v>0</v>
      </c>
      <c r="CH313" s="17">
        <f t="shared" si="38"/>
        <v>0</v>
      </c>
      <c r="CI313" s="17">
        <f t="shared" si="37"/>
        <v>0</v>
      </c>
      <c r="CJ313" s="34"/>
      <c r="CK313" s="34"/>
      <c r="CL313" s="34"/>
      <c r="CM313" s="34"/>
      <c r="CN313" s="34"/>
      <c r="CO313" s="34"/>
      <c r="CP313" s="35"/>
      <c r="CQ313" s="35"/>
    </row>
    <row r="314" spans="78:95" x14ac:dyDescent="0.25">
      <c r="BZ314" t="s">
        <v>37</v>
      </c>
      <c r="CA314" s="44">
        <v>1.2794117647058822</v>
      </c>
      <c r="CB314" s="44">
        <v>1.2794117647058822</v>
      </c>
      <c r="CC314" s="44">
        <v>1.2794117647058822</v>
      </c>
      <c r="CD314" s="34"/>
      <c r="CE314" s="13" t="str">
        <f t="shared" si="34"/>
        <v>Vehiculo institucional</v>
      </c>
      <c r="CF314" s="13" t="str">
        <f t="shared" si="35"/>
        <v>Vehículo institucional</v>
      </c>
      <c r="CG314" s="17">
        <f t="shared" si="36"/>
        <v>0</v>
      </c>
      <c r="CH314" s="17">
        <f t="shared" si="38"/>
        <v>0</v>
      </c>
      <c r="CI314" s="17">
        <f t="shared" si="37"/>
        <v>0</v>
      </c>
      <c r="CJ314" s="34"/>
      <c r="CK314" s="34"/>
      <c r="CL314" s="34"/>
      <c r="CM314" s="34"/>
      <c r="CN314" s="34"/>
      <c r="CO314" s="34"/>
      <c r="CP314" s="34"/>
      <c r="CQ314" s="34"/>
    </row>
    <row r="315" spans="78:95" x14ac:dyDescent="0.25">
      <c r="BZ315" t="s">
        <v>27</v>
      </c>
      <c r="CA315" s="44">
        <v>6.3970588235294112</v>
      </c>
      <c r="CB315" s="44">
        <v>26.867647058823543</v>
      </c>
      <c r="CC315" s="44">
        <v>2.5588235294117645</v>
      </c>
      <c r="CD315" s="34"/>
      <c r="CE315" s="13" t="str">
        <f t="shared" si="34"/>
        <v>Taxi</v>
      </c>
      <c r="CF315" s="13" t="str">
        <f t="shared" si="35"/>
        <v>Taxi</v>
      </c>
      <c r="CG315" s="17">
        <f t="shared" si="36"/>
        <v>3.8382352941176467</v>
      </c>
      <c r="CH315" s="17">
        <f t="shared" si="38"/>
        <v>2.5588235294117645</v>
      </c>
      <c r="CI315" s="17">
        <f t="shared" si="37"/>
        <v>0</v>
      </c>
      <c r="CJ315" s="34"/>
      <c r="CK315" s="34"/>
      <c r="CL315" s="34"/>
      <c r="CM315" s="34"/>
      <c r="CN315" s="34"/>
      <c r="CO315" s="34"/>
      <c r="CP315" s="34"/>
      <c r="CQ315" s="34"/>
    </row>
    <row r="316" spans="78:95" x14ac:dyDescent="0.25">
      <c r="BZ316" t="s">
        <v>29</v>
      </c>
      <c r="CA316" s="44">
        <v>0</v>
      </c>
      <c r="CB316" s="44">
        <v>2.5588235294117645</v>
      </c>
      <c r="CC316" s="44">
        <v>0</v>
      </c>
      <c r="CD316" s="34"/>
      <c r="CE316" s="13" t="str">
        <f t="shared" si="34"/>
        <v>A pie</v>
      </c>
      <c r="CF316" s="13" t="str">
        <f t="shared" si="35"/>
        <v>A pie o silla de ruedas</v>
      </c>
      <c r="CG316" s="17">
        <f t="shared" si="36"/>
        <v>3.8382352941176467</v>
      </c>
      <c r="CH316" s="17">
        <f t="shared" si="38"/>
        <v>17.911764705882362</v>
      </c>
      <c r="CI316" s="17">
        <f t="shared" si="37"/>
        <v>1.2794117647058822</v>
      </c>
      <c r="CJ316" s="34"/>
      <c r="CK316" s="34"/>
      <c r="CL316" s="34"/>
      <c r="CM316" s="34"/>
      <c r="CN316" s="34"/>
      <c r="CO316" s="34"/>
      <c r="CP316" s="34"/>
      <c r="CQ316" s="34"/>
    </row>
    <row r="317" spans="78:95" x14ac:dyDescent="0.25">
      <c r="BZ317" t="s">
        <v>24</v>
      </c>
      <c r="CA317" s="44">
        <v>11.51470588235294</v>
      </c>
      <c r="CB317" s="44">
        <v>29.426470588235311</v>
      </c>
      <c r="CC317" s="44">
        <v>7.6764705882352935</v>
      </c>
      <c r="CD317" s="34"/>
      <c r="CE317" s="13" t="str">
        <f t="shared" si="34"/>
        <v>Bus intermunicipal</v>
      </c>
      <c r="CF317" s="13" t="str">
        <f t="shared" si="35"/>
        <v>Bus Intermunicipal</v>
      </c>
      <c r="CG317" s="17">
        <f t="shared" si="36"/>
        <v>1.2794117647058822</v>
      </c>
      <c r="CH317" s="17">
        <f t="shared" si="38"/>
        <v>2.5588235294117645</v>
      </c>
      <c r="CI317" s="17">
        <f t="shared" si="37"/>
        <v>1.2794117647058822</v>
      </c>
      <c r="CJ317" s="34"/>
      <c r="CK317" s="34"/>
      <c r="CL317" s="34"/>
      <c r="CM317" s="34"/>
      <c r="CN317" s="34"/>
      <c r="CO317" s="35"/>
      <c r="CP317" s="34"/>
      <c r="CQ317" s="34"/>
    </row>
    <row r="318" spans="78:95" x14ac:dyDescent="0.25">
      <c r="BZ318" t="s">
        <v>40</v>
      </c>
      <c r="CA318" s="44">
        <v>1.2794117647058822</v>
      </c>
      <c r="CB318" s="44">
        <v>3.8382352941176467</v>
      </c>
      <c r="CC318" s="44">
        <v>1.2794117647058822</v>
      </c>
      <c r="CD318" s="34"/>
      <c r="CE318" s="13" t="str">
        <f t="shared" si="34"/>
        <v>Automóvil pasajero</v>
      </c>
      <c r="CF318" s="13" t="str">
        <f t="shared" si="35"/>
        <v>Automóvil, camioneta o campero como pasajero</v>
      </c>
      <c r="CG318" s="17">
        <f t="shared" si="36"/>
        <v>6.3970588235294112</v>
      </c>
      <c r="CH318" s="17">
        <f t="shared" si="38"/>
        <v>3.8382352941176467</v>
      </c>
      <c r="CI318" s="17">
        <f t="shared" si="37"/>
        <v>1.2794117647058822</v>
      </c>
      <c r="CJ318" s="34"/>
      <c r="CK318" s="34"/>
      <c r="CL318" s="34"/>
      <c r="CM318" s="34"/>
      <c r="CN318" s="34"/>
      <c r="CO318" s="34"/>
      <c r="CP318" s="34"/>
      <c r="CQ318" s="34"/>
    </row>
    <row r="319" spans="78:95" x14ac:dyDescent="0.25">
      <c r="BZ319" t="s">
        <v>198</v>
      </c>
      <c r="CA319" s="44">
        <v>47.338235294117652</v>
      </c>
      <c r="CB319" s="44">
        <v>174.00000000000009</v>
      </c>
      <c r="CC319" s="44">
        <v>34.544117647058826</v>
      </c>
      <c r="CD319" s="34"/>
      <c r="CE319" s="13" t="str">
        <f t="shared" si="34"/>
        <v>TPC</v>
      </c>
      <c r="CF319" s="13" t="str">
        <f t="shared" si="35"/>
        <v>Transporte Público Colectivo (TPC), ejecutivos</v>
      </c>
      <c r="CG319" s="17">
        <f t="shared" si="36"/>
        <v>0</v>
      </c>
      <c r="CH319" s="17">
        <f t="shared" si="38"/>
        <v>2.5588235294117645</v>
      </c>
      <c r="CI319" s="17">
        <f t="shared" si="37"/>
        <v>1.2794117647058822</v>
      </c>
      <c r="CJ319" s="34"/>
      <c r="CK319" s="34"/>
      <c r="CL319" s="34"/>
      <c r="CM319" s="34"/>
      <c r="CN319" s="34"/>
      <c r="CO319" s="34"/>
      <c r="CP319" s="34"/>
      <c r="CQ319" s="34"/>
    </row>
    <row r="320" spans="78:95" x14ac:dyDescent="0.25">
      <c r="BZ320"/>
      <c r="CA320"/>
      <c r="CB320"/>
      <c r="CC320"/>
      <c r="CD320" s="34"/>
      <c r="CE320" s="13" t="str">
        <f t="shared" si="34"/>
        <v>Patineta</v>
      </c>
      <c r="CF320" s="13" t="str">
        <f t="shared" si="35"/>
        <v>Patineta</v>
      </c>
      <c r="CG320" s="17">
        <f t="shared" si="36"/>
        <v>0</v>
      </c>
      <c r="CH320" s="17">
        <f t="shared" si="38"/>
        <v>0</v>
      </c>
      <c r="CI320" s="17">
        <f t="shared" si="37"/>
        <v>1.2794117647058822</v>
      </c>
      <c r="CJ320" s="34"/>
      <c r="CK320" s="34"/>
      <c r="CL320" s="34"/>
      <c r="CM320" s="34"/>
      <c r="CN320" s="34"/>
      <c r="CO320" s="34"/>
      <c r="CP320" s="34"/>
      <c r="CQ320" s="34"/>
    </row>
    <row r="321" spans="78:95" x14ac:dyDescent="0.25">
      <c r="BZ321"/>
      <c r="CA321"/>
      <c r="CB321"/>
      <c r="CC321"/>
      <c r="CD321" s="34"/>
      <c r="CE321" s="13" t="str">
        <f t="shared" si="34"/>
        <v>Motocicleta pasajero</v>
      </c>
      <c r="CF321" s="13" t="str">
        <f t="shared" si="35"/>
        <v>Motocicleta como pasajero</v>
      </c>
      <c r="CG321" s="17">
        <f t="shared" si="36"/>
        <v>0</v>
      </c>
      <c r="CH321" s="17">
        <f t="shared" si="38"/>
        <v>2.5588235294117645</v>
      </c>
      <c r="CI321" s="17">
        <f t="shared" si="37"/>
        <v>0</v>
      </c>
      <c r="CJ321" s="34"/>
      <c r="CK321" s="34"/>
      <c r="CL321" s="34"/>
      <c r="CM321" s="34"/>
      <c r="CN321" s="34"/>
      <c r="CO321" s="34"/>
      <c r="CP321" s="34"/>
      <c r="CQ321" s="34"/>
    </row>
    <row r="322" spans="78:95" x14ac:dyDescent="0.25">
      <c r="BZ322"/>
      <c r="CA322"/>
      <c r="CB322"/>
      <c r="CC322"/>
      <c r="CD322" s="34"/>
      <c r="CE322" s="13" t="str">
        <f t="shared" si="34"/>
        <v>Alimentador</v>
      </c>
      <c r="CF322" s="13" t="str">
        <f t="shared" si="35"/>
        <v>Alimentador</v>
      </c>
      <c r="CG322" s="17">
        <f t="shared" si="36"/>
        <v>0</v>
      </c>
      <c r="CH322" s="17">
        <f t="shared" si="38"/>
        <v>0</v>
      </c>
      <c r="CI322" s="17">
        <f t="shared" si="37"/>
        <v>0</v>
      </c>
      <c r="CJ322" s="34"/>
      <c r="CK322" s="34"/>
      <c r="CL322" s="34"/>
      <c r="CM322" s="34"/>
      <c r="CN322" s="34"/>
      <c r="CO322" s="34"/>
      <c r="CP322" s="34"/>
      <c r="CQ322" s="34"/>
    </row>
    <row r="323" spans="78:95" x14ac:dyDescent="0.25">
      <c r="BZ323"/>
      <c r="CA323"/>
      <c r="CB323"/>
      <c r="CC323"/>
      <c r="CD323" s="34"/>
      <c r="CE323" s="13" t="str">
        <f t="shared" si="34"/>
        <v>Transmicable</v>
      </c>
      <c r="CF323" s="13" t="str">
        <f t="shared" si="35"/>
        <v>Transmicable</v>
      </c>
      <c r="CG323" s="17">
        <f t="shared" si="36"/>
        <v>0</v>
      </c>
      <c r="CH323" s="17">
        <f t="shared" si="38"/>
        <v>0</v>
      </c>
      <c r="CI323" s="17">
        <f t="shared" si="37"/>
        <v>0</v>
      </c>
      <c r="CJ323" s="34"/>
      <c r="CK323" s="34"/>
      <c r="CL323" s="34"/>
      <c r="CM323" s="34"/>
      <c r="CN323" s="34"/>
      <c r="CO323" s="34"/>
      <c r="CP323" s="34"/>
      <c r="CQ323" s="34"/>
    </row>
    <row r="324" spans="78:95" x14ac:dyDescent="0.25">
      <c r="BZ324"/>
      <c r="CA324"/>
      <c r="CB324"/>
      <c r="CC324"/>
      <c r="CD324" s="34"/>
      <c r="CE324" s="13" t="str">
        <f t="shared" si="34"/>
        <v>Bicitaxi</v>
      </c>
      <c r="CF324" s="13" t="str">
        <f t="shared" si="35"/>
        <v>Bicitaxi</v>
      </c>
      <c r="CG324" s="17">
        <f t="shared" si="36"/>
        <v>0</v>
      </c>
      <c r="CH324" s="17">
        <f t="shared" si="38"/>
        <v>0</v>
      </c>
      <c r="CI324" s="17">
        <f t="shared" si="37"/>
        <v>0</v>
      </c>
      <c r="CJ324" s="34"/>
      <c r="CK324" s="34"/>
      <c r="CM324" s="34"/>
      <c r="CN324" s="34"/>
      <c r="CO324" s="34"/>
      <c r="CP324" s="35"/>
      <c r="CQ324" s="35"/>
    </row>
    <row r="325" spans="78:95" x14ac:dyDescent="0.25">
      <c r="BZ325" s="34"/>
      <c r="CA325" s="34"/>
      <c r="CB325" s="34"/>
      <c r="CC325" s="34"/>
      <c r="CD325" s="34"/>
      <c r="CE325" s="13" t="str">
        <f t="shared" si="34"/>
        <v>Provisional</v>
      </c>
      <c r="CF325" s="13" t="str">
        <f t="shared" si="35"/>
        <v>SITP - Provisional</v>
      </c>
      <c r="CG325" s="17">
        <f t="shared" si="36"/>
        <v>0</v>
      </c>
      <c r="CH325" s="17">
        <f t="shared" si="38"/>
        <v>0</v>
      </c>
      <c r="CI325" s="17">
        <f t="shared" si="37"/>
        <v>0</v>
      </c>
      <c r="CJ325" s="34"/>
      <c r="CK325" s="34"/>
      <c r="CM325" s="34"/>
      <c r="CN325" s="34"/>
      <c r="CO325" s="34"/>
      <c r="CP325" s="34"/>
      <c r="CQ325" s="34"/>
    </row>
    <row r="326" spans="78:95" x14ac:dyDescent="0.25">
      <c r="BZ326" s="34"/>
      <c r="CA326" s="34"/>
      <c r="CB326" s="34"/>
      <c r="CC326" s="34"/>
      <c r="CD326" s="34"/>
      <c r="CE326" s="34"/>
      <c r="CF326" s="34"/>
      <c r="CG326" s="34"/>
      <c r="CH326" s="34"/>
      <c r="CI326" s="34"/>
      <c r="CJ326" s="34"/>
      <c r="CK326" s="34"/>
      <c r="CM326" s="34"/>
      <c r="CN326" s="34"/>
      <c r="CO326" s="34"/>
      <c r="CP326" s="34"/>
      <c r="CQ326" s="34"/>
    </row>
    <row r="327" spans="78:95" ht="25.5" x14ac:dyDescent="0.25">
      <c r="BZ327" s="34"/>
      <c r="CA327" s="34"/>
      <c r="CB327" s="34"/>
      <c r="CC327" s="34"/>
      <c r="CD327" s="34"/>
      <c r="CE327" s="34"/>
      <c r="CF327" s="34"/>
      <c r="CG327" s="18" t="s">
        <v>215</v>
      </c>
      <c r="CH327" s="18" t="s">
        <v>21</v>
      </c>
      <c r="CI327" s="18" t="s">
        <v>22</v>
      </c>
      <c r="CJ327" s="34"/>
      <c r="CK327" s="34"/>
      <c r="CM327" s="34"/>
      <c r="CN327" s="34"/>
      <c r="CO327" s="34"/>
      <c r="CP327" s="34"/>
      <c r="CQ327" s="34"/>
    </row>
    <row r="328" spans="78:95" x14ac:dyDescent="0.25">
      <c r="BZ328" s="33"/>
      <c r="CA328" s="33"/>
      <c r="CB328" s="34"/>
      <c r="CC328" s="34"/>
      <c r="CD328" s="34"/>
      <c r="CE328" s="34"/>
      <c r="CF328" s="34"/>
      <c r="CG328" s="17">
        <f>SUM(CG307:CG325)</f>
        <v>34.544117647058819</v>
      </c>
      <c r="CH328" s="17">
        <f>SUM(CH307:CH325)</f>
        <v>139.45588235294127</v>
      </c>
      <c r="CI328" s="17">
        <f>SUM(CI307:CI325)</f>
        <v>34.544117647058826</v>
      </c>
      <c r="CJ328" s="34"/>
      <c r="CK328" s="34"/>
      <c r="CM328" s="34"/>
      <c r="CN328" s="34"/>
      <c r="CO328" s="35"/>
      <c r="CP328" s="34"/>
      <c r="CQ328" s="34"/>
    </row>
    <row r="329" spans="78:95" x14ac:dyDescent="0.25">
      <c r="BZ329" s="42" t="s">
        <v>214</v>
      </c>
      <c r="CA329" t="s">
        <v>321</v>
      </c>
      <c r="CB329" s="34"/>
      <c r="CC329" s="34"/>
      <c r="CD329" s="34"/>
      <c r="CE329" s="34"/>
      <c r="CF329" s="34"/>
      <c r="CG329" s="34"/>
      <c r="CH329" s="34"/>
      <c r="CI329" s="34"/>
      <c r="CJ329" s="34"/>
      <c r="CK329" s="34"/>
      <c r="CM329" s="34"/>
      <c r="CN329" s="34"/>
      <c r="CO329" s="34"/>
      <c r="CP329" s="34"/>
      <c r="CQ329" s="34"/>
    </row>
    <row r="330" spans="78:95" x14ac:dyDescent="0.25">
      <c r="BZ330"/>
      <c r="CA330"/>
      <c r="CB330"/>
      <c r="CC330" s="34"/>
      <c r="CD330" s="34"/>
      <c r="CE330" s="34"/>
      <c r="CF330" s="34"/>
      <c r="CG330" s="34"/>
      <c r="CH330" s="34"/>
      <c r="CI330" s="34"/>
      <c r="CJ330" s="35"/>
      <c r="CK330" s="35"/>
      <c r="CM330" s="34"/>
      <c r="CN330" s="34"/>
      <c r="CO330" s="34"/>
      <c r="CP330" s="34"/>
      <c r="CQ330" s="34"/>
    </row>
    <row r="331" spans="78:95" ht="25.5" x14ac:dyDescent="0.25">
      <c r="BZ331" s="42" t="s">
        <v>204</v>
      </c>
      <c r="CA331" s="42" t="s">
        <v>213</v>
      </c>
      <c r="CB331" t="s">
        <v>307</v>
      </c>
      <c r="CC331"/>
      <c r="CD331" s="35"/>
      <c r="CE331" s="19" t="s">
        <v>46</v>
      </c>
      <c r="CF331" s="18" t="s">
        <v>32</v>
      </c>
      <c r="CG331" s="18" t="s">
        <v>37</v>
      </c>
      <c r="CH331" s="18" t="s">
        <v>28</v>
      </c>
      <c r="CI331" s="18" t="s">
        <v>26</v>
      </c>
      <c r="CJ331" s="35"/>
      <c r="CK331" s="35"/>
      <c r="CL331" s="49"/>
      <c r="CM331" s="35"/>
      <c r="CN331" s="35"/>
      <c r="CO331" s="34"/>
      <c r="CP331" s="34"/>
      <c r="CQ331" s="34"/>
    </row>
    <row r="332" spans="78:95" x14ac:dyDescent="0.25">
      <c r="BZ332" t="s">
        <v>27</v>
      </c>
      <c r="CA332"/>
      <c r="CB332" s="44">
        <v>31.985294117647079</v>
      </c>
      <c r="CC332"/>
      <c r="CD332" s="34"/>
      <c r="CE332" s="13" t="s">
        <v>47</v>
      </c>
      <c r="CF332" s="17">
        <f t="shared" ref="CF332:CI336" si="39">IFERROR(GETPIVOTDATA("Colaboradores",$BZ$331,"Modo_Principal",CF$331,"Energetico_Principal",$CE332),0)</f>
        <v>31.985294117647079</v>
      </c>
      <c r="CG332" s="17">
        <f t="shared" si="39"/>
        <v>0</v>
      </c>
      <c r="CH332" s="17">
        <f t="shared" si="39"/>
        <v>0</v>
      </c>
      <c r="CI332" s="17">
        <f t="shared" si="39"/>
        <v>0</v>
      </c>
      <c r="CJ332" s="34"/>
      <c r="CK332" s="34"/>
      <c r="CM332" s="34"/>
      <c r="CN332" s="34"/>
      <c r="CO332" s="34"/>
      <c r="CP332" s="34"/>
      <c r="CQ332" s="34"/>
    </row>
    <row r="333" spans="78:95" x14ac:dyDescent="0.25">
      <c r="BZ333"/>
      <c r="CA333"/>
      <c r="CB333" s="44">
        <v>31.985294117647079</v>
      </c>
      <c r="CC333"/>
      <c r="CD333" s="34"/>
      <c r="CE333" s="13" t="s">
        <v>51</v>
      </c>
      <c r="CF333" s="17">
        <f t="shared" si="39"/>
        <v>0</v>
      </c>
      <c r="CG333" s="17">
        <f t="shared" si="39"/>
        <v>0</v>
      </c>
      <c r="CH333" s="17">
        <f t="shared" si="39"/>
        <v>0</v>
      </c>
      <c r="CI333" s="17">
        <f t="shared" si="39"/>
        <v>1.2794117647058822</v>
      </c>
      <c r="CJ333" s="34"/>
      <c r="CK333" s="34"/>
      <c r="CM333" s="34"/>
      <c r="CN333" s="34"/>
      <c r="CO333" s="34"/>
      <c r="CP333" s="35"/>
      <c r="CQ333" s="35"/>
    </row>
    <row r="334" spans="78:95" x14ac:dyDescent="0.25">
      <c r="BZ334" t="s">
        <v>32</v>
      </c>
      <c r="CA334"/>
      <c r="CB334" s="44">
        <v>31.985294117647079</v>
      </c>
      <c r="CC334"/>
      <c r="CD334" s="34"/>
      <c r="CE334" s="13" t="s">
        <v>48</v>
      </c>
      <c r="CF334" s="17">
        <f t="shared" si="39"/>
        <v>0</v>
      </c>
      <c r="CG334" s="17">
        <f t="shared" si="39"/>
        <v>0</v>
      </c>
      <c r="CH334" s="17">
        <f t="shared" si="39"/>
        <v>16.632352941176471</v>
      </c>
      <c r="CI334" s="17">
        <f t="shared" si="39"/>
        <v>16.632352941176471</v>
      </c>
      <c r="CJ334" s="34"/>
      <c r="CK334" s="34"/>
      <c r="CM334" s="34"/>
      <c r="CN334" s="34"/>
      <c r="CO334" s="34"/>
      <c r="CP334" s="34"/>
      <c r="CQ334" s="34"/>
    </row>
    <row r="335" spans="78:95" x14ac:dyDescent="0.25">
      <c r="BZ335"/>
      <c r="CA335" t="s">
        <v>47</v>
      </c>
      <c r="CB335" s="44">
        <v>31.985294117647079</v>
      </c>
      <c r="CC335"/>
      <c r="CD335" s="34"/>
      <c r="CE335" s="13" t="s">
        <v>49</v>
      </c>
      <c r="CF335" s="17">
        <f t="shared" si="39"/>
        <v>0</v>
      </c>
      <c r="CG335" s="17">
        <f t="shared" si="39"/>
        <v>0</v>
      </c>
      <c r="CH335" s="17">
        <f t="shared" si="39"/>
        <v>0</v>
      </c>
      <c r="CI335" s="17">
        <f t="shared" si="39"/>
        <v>0</v>
      </c>
      <c r="CJ335" s="34"/>
      <c r="CK335" s="34"/>
      <c r="CM335" s="34"/>
      <c r="CN335" s="34"/>
      <c r="CO335" s="34"/>
      <c r="CP335" s="34"/>
      <c r="CQ335" s="34"/>
    </row>
    <row r="336" spans="78:95" x14ac:dyDescent="0.25">
      <c r="BZ336" t="s">
        <v>24</v>
      </c>
      <c r="CA336"/>
      <c r="CB336" s="44">
        <v>23.029411764705891</v>
      </c>
      <c r="CC336"/>
      <c r="CD336" s="34"/>
      <c r="CE336" s="13" t="s">
        <v>50</v>
      </c>
      <c r="CF336" s="17">
        <f t="shared" si="39"/>
        <v>0</v>
      </c>
      <c r="CG336" s="17">
        <f t="shared" si="39"/>
        <v>0</v>
      </c>
      <c r="CH336" s="17">
        <f t="shared" si="39"/>
        <v>0</v>
      </c>
      <c r="CI336" s="17">
        <f t="shared" si="39"/>
        <v>2.5588235294117645</v>
      </c>
      <c r="CJ336" s="34"/>
      <c r="CK336" s="34"/>
      <c r="CM336" s="34"/>
      <c r="CN336" s="34"/>
      <c r="CO336" s="34"/>
      <c r="CP336" s="34"/>
      <c r="CQ336" s="34"/>
    </row>
    <row r="337" spans="78:95" x14ac:dyDescent="0.25">
      <c r="BZ337"/>
      <c r="CA337"/>
      <c r="CB337" s="44">
        <v>23.029411764705891</v>
      </c>
      <c r="CC337"/>
      <c r="CD337" s="34"/>
      <c r="CE337" s="34"/>
      <c r="CF337" s="34"/>
      <c r="CG337" s="34"/>
      <c r="CH337" s="34"/>
      <c r="CI337" s="34"/>
      <c r="CJ337" s="34"/>
      <c r="CK337" s="34"/>
      <c r="CM337" s="34"/>
      <c r="CN337" s="34"/>
      <c r="CO337" s="35"/>
      <c r="CP337" s="34"/>
      <c r="CQ337" s="34"/>
    </row>
    <row r="338" spans="78:95" x14ac:dyDescent="0.25">
      <c r="BZ338" t="s">
        <v>28</v>
      </c>
      <c r="CA338"/>
      <c r="CB338" s="44">
        <v>16.632352941176471</v>
      </c>
      <c r="CC338"/>
      <c r="CD338" s="34"/>
      <c r="CE338" s="34"/>
      <c r="CF338" s="34"/>
      <c r="CG338" s="34"/>
      <c r="CH338" s="34"/>
      <c r="CI338" s="34"/>
      <c r="CJ338" s="34"/>
      <c r="CK338" s="34"/>
      <c r="CM338" s="34"/>
      <c r="CN338" s="34"/>
      <c r="CO338" s="34"/>
      <c r="CP338" s="34"/>
      <c r="CQ338" s="34"/>
    </row>
    <row r="339" spans="78:95" x14ac:dyDescent="0.25">
      <c r="BZ339"/>
      <c r="CA339" t="s">
        <v>48</v>
      </c>
      <c r="CB339" s="44">
        <v>16.632352941176471</v>
      </c>
      <c r="CC339"/>
      <c r="CD339" s="34"/>
      <c r="CE339" s="34"/>
      <c r="CF339" s="34"/>
      <c r="CG339" s="34"/>
      <c r="CH339" s="34"/>
      <c r="CI339" s="34"/>
      <c r="CJ339" s="34"/>
      <c r="CK339" s="34"/>
      <c r="CM339" s="34"/>
      <c r="CN339" s="34"/>
      <c r="CO339" s="34"/>
      <c r="CP339" s="34"/>
      <c r="CQ339" s="34"/>
    </row>
    <row r="340" spans="78:95" x14ac:dyDescent="0.25">
      <c r="BZ340" t="s">
        <v>26</v>
      </c>
      <c r="CA340"/>
      <c r="CB340" s="44">
        <v>20.47058823529412</v>
      </c>
      <c r="CC340"/>
      <c r="CD340" s="34"/>
      <c r="CE340" s="34"/>
      <c r="CF340" s="34"/>
      <c r="CG340" s="34"/>
      <c r="CH340" s="34"/>
      <c r="CI340" s="34"/>
      <c r="CJ340" s="34"/>
      <c r="CK340" s="34"/>
      <c r="CM340" s="35"/>
      <c r="CN340" s="35"/>
      <c r="CO340" s="34"/>
      <c r="CP340" s="34"/>
      <c r="CQ340" s="34"/>
    </row>
    <row r="341" spans="78:95" x14ac:dyDescent="0.25">
      <c r="BZ341"/>
      <c r="CA341" t="s">
        <v>51</v>
      </c>
      <c r="CB341" s="44">
        <v>1.2794117647058822</v>
      </c>
      <c r="CC341"/>
      <c r="CD341" s="34"/>
      <c r="CE341" s="34"/>
      <c r="CF341" s="34"/>
      <c r="CG341" s="34"/>
      <c r="CH341" s="34"/>
      <c r="CI341" s="34"/>
      <c r="CJ341" s="34"/>
      <c r="CK341" s="34"/>
      <c r="CM341" s="34"/>
      <c r="CN341" s="34"/>
      <c r="CO341" s="34"/>
      <c r="CP341" s="34"/>
      <c r="CQ341" s="34"/>
    </row>
    <row r="342" spans="78:95" x14ac:dyDescent="0.25">
      <c r="BZ342"/>
      <c r="CA342" t="s">
        <v>48</v>
      </c>
      <c r="CB342" s="44">
        <v>16.632352941176471</v>
      </c>
      <c r="CC342"/>
      <c r="CD342" s="34"/>
      <c r="CE342" s="34"/>
      <c r="CF342" s="34"/>
      <c r="CG342" s="34"/>
      <c r="CH342" s="34"/>
      <c r="CI342" s="34"/>
      <c r="CJ342" s="34"/>
      <c r="CK342" s="34"/>
      <c r="CM342" s="34"/>
      <c r="CN342" s="34"/>
      <c r="CO342" s="34"/>
      <c r="CP342" s="34"/>
      <c r="CQ342" s="34"/>
    </row>
    <row r="343" spans="78:95" x14ac:dyDescent="0.25">
      <c r="BZ343"/>
      <c r="CA343" t="s">
        <v>50</v>
      </c>
      <c r="CB343" s="44">
        <v>2.5588235294117645</v>
      </c>
      <c r="CC343"/>
      <c r="CD343" s="34"/>
      <c r="CE343" s="34"/>
      <c r="CF343" s="34"/>
      <c r="CG343" s="34"/>
      <c r="CH343" s="34"/>
      <c r="CI343" s="34"/>
      <c r="CJ343" s="34"/>
      <c r="CK343" s="34"/>
      <c r="CM343" s="34"/>
      <c r="CN343" s="34"/>
      <c r="CO343" s="34"/>
      <c r="CP343" s="34"/>
      <c r="CQ343" s="34"/>
    </row>
    <row r="344" spans="78:95" x14ac:dyDescent="0.25">
      <c r="BZ344" t="s">
        <v>33</v>
      </c>
      <c r="CA344"/>
      <c r="CB344" s="44">
        <v>3.8382352941176467</v>
      </c>
      <c r="CC344"/>
      <c r="CD344" s="34"/>
      <c r="CE344" s="34"/>
      <c r="CF344" s="34"/>
      <c r="CG344" s="34"/>
      <c r="CH344" s="34"/>
      <c r="CI344" s="34"/>
      <c r="CJ344" s="34"/>
      <c r="CK344" s="34"/>
      <c r="CM344" s="34"/>
      <c r="CN344" s="34"/>
      <c r="CO344" s="34"/>
      <c r="CP344" s="34"/>
      <c r="CQ344" s="34"/>
    </row>
    <row r="345" spans="78:95" x14ac:dyDescent="0.25">
      <c r="BZ345"/>
      <c r="CA345"/>
      <c r="CB345" s="44">
        <v>3.8382352941176467</v>
      </c>
      <c r="CC345"/>
      <c r="CD345" s="34"/>
      <c r="CE345" s="34"/>
      <c r="CF345" s="34"/>
      <c r="CG345" s="34"/>
      <c r="CH345" s="34"/>
      <c r="CI345" s="34"/>
      <c r="CJ345" s="34"/>
      <c r="CK345" s="34"/>
      <c r="CM345" s="34"/>
      <c r="CN345" s="34"/>
      <c r="CO345" s="34"/>
      <c r="CP345" s="34"/>
      <c r="CQ345" s="34"/>
    </row>
    <row r="346" spans="78:95" x14ac:dyDescent="0.25">
      <c r="BZ346" t="s">
        <v>149</v>
      </c>
      <c r="CA346"/>
      <c r="CB346" s="44">
        <v>21.750000000000007</v>
      </c>
      <c r="CC346"/>
      <c r="CD346" s="34"/>
      <c r="CE346" s="34"/>
      <c r="CF346" s="34"/>
      <c r="CG346" s="34"/>
      <c r="CH346" s="34"/>
      <c r="CI346" s="34"/>
      <c r="CJ346" s="34"/>
      <c r="CK346" s="34"/>
      <c r="CM346" s="34"/>
      <c r="CN346" s="34"/>
      <c r="CO346" s="34"/>
      <c r="CP346" s="34"/>
      <c r="CQ346" s="34"/>
    </row>
    <row r="347" spans="78:95" x14ac:dyDescent="0.25">
      <c r="BZ347"/>
      <c r="CA347"/>
      <c r="CB347" s="44">
        <v>21.750000000000007</v>
      </c>
      <c r="CJ347" s="34"/>
      <c r="CK347" s="34"/>
      <c r="CM347" s="34"/>
      <c r="CN347" s="34"/>
      <c r="CO347" s="34"/>
      <c r="CP347" s="34"/>
      <c r="CQ347" s="34"/>
    </row>
    <row r="348" spans="78:95" x14ac:dyDescent="0.25">
      <c r="BZ348" t="s">
        <v>30</v>
      </c>
      <c r="CA348"/>
      <c r="CB348" s="44">
        <v>10.235294117647058</v>
      </c>
      <c r="CJ348" s="34"/>
      <c r="CK348" s="34"/>
      <c r="CM348" s="34"/>
      <c r="CN348" s="34"/>
      <c r="CO348" s="34"/>
      <c r="CP348" s="34"/>
      <c r="CQ348" s="34"/>
    </row>
    <row r="349" spans="78:95" x14ac:dyDescent="0.25">
      <c r="BZ349"/>
      <c r="CA349" t="s">
        <v>48</v>
      </c>
      <c r="CB349" s="44">
        <v>10.235294117647058</v>
      </c>
      <c r="CJ349" s="34"/>
      <c r="CK349" s="34"/>
      <c r="CM349" s="34"/>
      <c r="CN349" s="34"/>
      <c r="CO349" s="34"/>
      <c r="CP349" s="34"/>
      <c r="CQ349" s="34"/>
    </row>
    <row r="350" spans="78:95" x14ac:dyDescent="0.25">
      <c r="BZ350" t="s">
        <v>29</v>
      </c>
      <c r="CA350"/>
      <c r="CB350" s="44">
        <v>6.3970588235294112</v>
      </c>
      <c r="CJ350" s="35"/>
      <c r="CK350" s="35"/>
      <c r="CL350" s="49"/>
      <c r="CM350" s="35"/>
      <c r="CN350" s="35"/>
      <c r="CO350" s="34"/>
      <c r="CP350" s="34"/>
      <c r="CQ350" s="34"/>
    </row>
    <row r="351" spans="78:95" x14ac:dyDescent="0.25">
      <c r="BZ351"/>
      <c r="CA351"/>
      <c r="CB351" s="44">
        <v>6.3970588235294112</v>
      </c>
      <c r="CJ351" s="34"/>
      <c r="CK351" s="34"/>
      <c r="CM351" s="34"/>
      <c r="CN351" s="34"/>
      <c r="CO351" s="34"/>
      <c r="CP351" s="34"/>
      <c r="CQ351" s="34"/>
    </row>
    <row r="352" spans="78:95" x14ac:dyDescent="0.25">
      <c r="BZ352" t="s">
        <v>40</v>
      </c>
      <c r="CA352"/>
      <c r="CB352" s="44">
        <v>2.5588235294117645</v>
      </c>
      <c r="CJ352" s="34"/>
      <c r="CK352" s="34"/>
      <c r="CM352" s="34"/>
      <c r="CN352" s="34"/>
      <c r="CO352" s="34"/>
      <c r="CP352" s="34"/>
      <c r="CQ352" s="34"/>
    </row>
    <row r="353" spans="78:95" x14ac:dyDescent="0.25">
      <c r="BZ353"/>
      <c r="CA353"/>
      <c r="CB353" s="44">
        <v>2.5588235294117645</v>
      </c>
      <c r="CJ353" s="34"/>
      <c r="CK353" s="34"/>
      <c r="CM353" s="34"/>
      <c r="CN353" s="34"/>
      <c r="CO353" s="34"/>
      <c r="CP353" s="34"/>
      <c r="CQ353" s="34"/>
    </row>
    <row r="354" spans="78:95" x14ac:dyDescent="0.25">
      <c r="BZ354" t="s">
        <v>34</v>
      </c>
      <c r="CA354"/>
      <c r="CB354" s="44">
        <v>2.5588235294117645</v>
      </c>
      <c r="CJ354" s="35"/>
      <c r="CK354" s="35"/>
      <c r="CL354" s="49"/>
      <c r="CM354" s="35"/>
      <c r="CN354" s="35"/>
      <c r="CO354" s="34"/>
      <c r="CP354" s="34"/>
      <c r="CQ354" s="34"/>
    </row>
    <row r="355" spans="78:95" x14ac:dyDescent="0.25">
      <c r="BZ355"/>
      <c r="CA355" t="s">
        <v>48</v>
      </c>
      <c r="CB355" s="44">
        <v>2.5588235294117645</v>
      </c>
      <c r="CJ355" s="34"/>
      <c r="CK355" s="34"/>
      <c r="CM355" s="34"/>
      <c r="CN355" s="34"/>
      <c r="CO355" s="34"/>
      <c r="CP355" s="34"/>
      <c r="CQ355" s="34"/>
    </row>
    <row r="356" spans="78:95" x14ac:dyDescent="0.25">
      <c r="BZ356" t="s">
        <v>35</v>
      </c>
      <c r="CA356"/>
      <c r="CB356" s="44">
        <v>2.5588235294117645</v>
      </c>
      <c r="CJ356" s="34"/>
      <c r="CK356" s="34"/>
      <c r="CM356" s="34"/>
      <c r="CN356" s="34"/>
      <c r="CO356" s="34"/>
      <c r="CP356" s="34"/>
      <c r="CQ356" s="34"/>
    </row>
    <row r="357" spans="78:95" x14ac:dyDescent="0.25">
      <c r="BZ357"/>
      <c r="CA357"/>
      <c r="CB357" s="44">
        <v>2.5588235294117645</v>
      </c>
      <c r="CJ357" s="34"/>
      <c r="CK357" s="34"/>
      <c r="CM357" s="34"/>
      <c r="CN357" s="34"/>
      <c r="CO357" s="34"/>
      <c r="CP357" s="34"/>
      <c r="CQ357" s="34"/>
    </row>
    <row r="358" spans="78:95" x14ac:dyDescent="0.25">
      <c r="BZ358" t="s">
        <v>198</v>
      </c>
      <c r="CA358"/>
      <c r="CB358" s="44">
        <v>174.00000000000009</v>
      </c>
      <c r="CJ358" s="34"/>
      <c r="CK358" s="34"/>
      <c r="CM358" s="34"/>
      <c r="CN358" s="34"/>
      <c r="CO358" s="34"/>
      <c r="CP358" s="34"/>
      <c r="CQ358" s="34"/>
    </row>
    <row r="359" spans="78:95" x14ac:dyDescent="0.25">
      <c r="BZ359"/>
      <c r="CA359"/>
      <c r="CB359"/>
      <c r="CJ359" s="34"/>
      <c r="CK359" s="34"/>
      <c r="CM359" s="35"/>
      <c r="CN359" s="35"/>
      <c r="CO359" s="34"/>
      <c r="CP359" s="34"/>
      <c r="CQ359" s="34"/>
    </row>
    <row r="360" spans="78:95" x14ac:dyDescent="0.25">
      <c r="BZ360"/>
      <c r="CA360"/>
      <c r="CB360"/>
      <c r="CJ360" s="34"/>
      <c r="CK360" s="34"/>
      <c r="CM360" s="34"/>
      <c r="CN360" s="34"/>
      <c r="CO360" s="34"/>
      <c r="CP360" s="34"/>
      <c r="CQ360" s="34"/>
    </row>
    <row r="361" spans="78:95" x14ac:dyDescent="0.25">
      <c r="BZ361"/>
      <c r="CA361"/>
      <c r="CB361"/>
      <c r="CJ361" s="35"/>
      <c r="CK361" s="35"/>
      <c r="CL361" s="49"/>
      <c r="CM361" s="35"/>
      <c r="CN361" s="35"/>
      <c r="CO361" s="34"/>
      <c r="CP361" s="34"/>
      <c r="CQ361" s="34"/>
    </row>
    <row r="362" spans="78:95" x14ac:dyDescent="0.25">
      <c r="BZ362"/>
      <c r="CA362"/>
      <c r="CB362"/>
      <c r="CJ362" s="34"/>
      <c r="CK362" s="34"/>
      <c r="CM362" s="34"/>
      <c r="CN362" s="34"/>
      <c r="CO362" s="34"/>
      <c r="CP362" s="34"/>
      <c r="CQ362" s="34"/>
    </row>
    <row r="363" spans="78:95" x14ac:dyDescent="0.25">
      <c r="BZ363"/>
      <c r="CA363"/>
      <c r="CB363"/>
      <c r="CJ363" s="34"/>
      <c r="CK363" s="34"/>
      <c r="CM363" s="34"/>
      <c r="CN363" s="34"/>
      <c r="CO363" s="34"/>
      <c r="CP363" s="34"/>
      <c r="CQ363" s="34"/>
    </row>
    <row r="364" spans="78:95" x14ac:dyDescent="0.25">
      <c r="BZ364"/>
      <c r="CA364"/>
      <c r="CB364"/>
      <c r="CJ364" s="34"/>
      <c r="CK364" s="34"/>
      <c r="CM364" s="34"/>
      <c r="CN364" s="34"/>
      <c r="CO364" s="34"/>
      <c r="CP364" s="34"/>
      <c r="CQ364" s="34"/>
    </row>
    <row r="365" spans="78:95" x14ac:dyDescent="0.25">
      <c r="BZ365"/>
      <c r="CA365"/>
      <c r="CB365"/>
      <c r="CJ365" s="34"/>
      <c r="CK365" s="34"/>
      <c r="CM365" s="34"/>
      <c r="CN365" s="34"/>
      <c r="CO365" s="34"/>
      <c r="CP365" s="34"/>
      <c r="CQ365" s="34"/>
    </row>
    <row r="366" spans="78:95" x14ac:dyDescent="0.25">
      <c r="BZ366"/>
      <c r="CA366"/>
      <c r="CB366"/>
      <c r="CJ366" s="34"/>
      <c r="CK366" s="34"/>
      <c r="CM366" s="34"/>
      <c r="CN366" s="34"/>
      <c r="CO366" s="34"/>
      <c r="CP366" s="34"/>
      <c r="CQ366" s="34"/>
    </row>
    <row r="367" spans="78:95" x14ac:dyDescent="0.25">
      <c r="CJ367" s="34"/>
      <c r="CK367" s="34"/>
      <c r="CM367" s="34"/>
      <c r="CN367" s="34"/>
      <c r="CO367" s="34"/>
      <c r="CP367" s="34"/>
      <c r="CQ367" s="34"/>
    </row>
    <row r="368" spans="78:95" x14ac:dyDescent="0.25">
      <c r="CJ368" s="34"/>
      <c r="CK368" s="34"/>
      <c r="CM368" s="34"/>
      <c r="CN368" s="34"/>
      <c r="CO368" s="34"/>
      <c r="CP368" s="34"/>
      <c r="CQ368" s="34"/>
    </row>
    <row r="369" spans="78:95" x14ac:dyDescent="0.25">
      <c r="CJ369" s="34"/>
      <c r="CK369" s="34"/>
      <c r="CM369" s="34"/>
      <c r="CN369" s="34"/>
      <c r="CO369" s="34"/>
      <c r="CP369" s="34"/>
      <c r="CQ369" s="34"/>
    </row>
    <row r="370" spans="78:95" x14ac:dyDescent="0.25">
      <c r="CJ370" s="34"/>
      <c r="CK370" s="34"/>
      <c r="CM370" s="34"/>
      <c r="CN370" s="34"/>
      <c r="CO370" s="34"/>
      <c r="CP370" s="34"/>
      <c r="CQ370" s="34"/>
    </row>
    <row r="371" spans="78:95" x14ac:dyDescent="0.25">
      <c r="CJ371" s="34"/>
      <c r="CK371" s="34"/>
      <c r="CM371" s="34"/>
      <c r="CN371" s="34"/>
      <c r="CO371" s="34"/>
      <c r="CP371" s="34"/>
      <c r="CQ371" s="34"/>
    </row>
    <row r="372" spans="78:95" x14ac:dyDescent="0.25">
      <c r="CJ372" s="35"/>
      <c r="CK372" s="35"/>
      <c r="CL372" s="49"/>
      <c r="CM372" s="35"/>
      <c r="CN372" s="35"/>
      <c r="CO372" s="34"/>
      <c r="CP372" s="34"/>
      <c r="CQ372" s="34"/>
    </row>
    <row r="373" spans="78:95" x14ac:dyDescent="0.25">
      <c r="CJ373" s="34"/>
      <c r="CK373" s="34"/>
      <c r="CM373" s="34"/>
      <c r="CN373" s="34"/>
      <c r="CO373" s="34"/>
      <c r="CP373" s="34"/>
      <c r="CQ373" s="34"/>
    </row>
    <row r="374" spans="78:95" x14ac:dyDescent="0.25">
      <c r="CJ374" s="34"/>
      <c r="CK374" s="34"/>
      <c r="CM374" s="34"/>
      <c r="CN374" s="34"/>
      <c r="CO374" s="34"/>
      <c r="CP374" s="34"/>
      <c r="CQ374" s="34"/>
    </row>
    <row r="375" spans="78:95" x14ac:dyDescent="0.25">
      <c r="CJ375" s="34"/>
      <c r="CK375" s="34"/>
      <c r="CM375" s="34"/>
      <c r="CN375" s="34"/>
      <c r="CO375" s="34"/>
      <c r="CP375" s="34"/>
      <c r="CQ375" s="34"/>
    </row>
    <row r="376" spans="78:95" x14ac:dyDescent="0.25">
      <c r="BZ376" s="42" t="s">
        <v>212</v>
      </c>
      <c r="CA376" t="s">
        <v>307</v>
      </c>
      <c r="CB376" s="34"/>
      <c r="CC376" s="34"/>
      <c r="CD376" s="34"/>
      <c r="CE376" s="18" t="s">
        <v>211</v>
      </c>
      <c r="CF376" s="18" t="s">
        <v>4</v>
      </c>
      <c r="CG376" s="34"/>
      <c r="CH376" s="34"/>
      <c r="CI376" s="34"/>
      <c r="CJ376" s="34"/>
      <c r="CK376" s="34"/>
      <c r="CM376" s="34"/>
      <c r="CN376" s="34"/>
      <c r="CO376" s="34"/>
      <c r="CP376" s="34"/>
      <c r="CQ376" s="34"/>
    </row>
    <row r="377" spans="78:95" x14ac:dyDescent="0.25">
      <c r="BZ377"/>
      <c r="CA377" s="44">
        <v>127.94117647058837</v>
      </c>
      <c r="CB377"/>
      <c r="CC377" s="34"/>
      <c r="CD377" s="34"/>
      <c r="CE377" s="17" t="s">
        <v>148</v>
      </c>
      <c r="CF377" s="17">
        <f>IFERROR(GETPIVOTDATA("Colaboradores",$BZ$376,"Rango Duracion auxiliar",CE377),0)</f>
        <v>14.073529411764705</v>
      </c>
      <c r="CG377" s="34"/>
      <c r="CH377" s="34"/>
      <c r="CI377" s="34"/>
      <c r="CJ377" s="34"/>
      <c r="CK377" s="34"/>
      <c r="CM377" s="34"/>
      <c r="CN377" s="34"/>
      <c r="CO377" s="34"/>
      <c r="CP377" s="34"/>
      <c r="CQ377" s="34"/>
    </row>
    <row r="378" spans="78:95" x14ac:dyDescent="0.25">
      <c r="BZ378" t="s">
        <v>103</v>
      </c>
      <c r="CA378" s="44">
        <v>24.308823529411775</v>
      </c>
      <c r="CB378"/>
      <c r="CC378" s="35"/>
      <c r="CD378" s="35"/>
      <c r="CE378" s="48" t="s">
        <v>103</v>
      </c>
      <c r="CF378" s="17">
        <f>IFERROR(GETPIVOTDATA("Colaboradores",$BZ$376,"Rango Duracion auxiliar",CE378),0)</f>
        <v>24.308823529411775</v>
      </c>
      <c r="CG378" s="34"/>
      <c r="CH378" s="34"/>
      <c r="CI378" s="34"/>
      <c r="CJ378" s="34"/>
      <c r="CK378" s="34"/>
      <c r="CM378" s="34"/>
      <c r="CN378" s="34"/>
      <c r="CO378" s="34"/>
      <c r="CP378" s="34"/>
      <c r="CQ378" s="34"/>
    </row>
    <row r="379" spans="78:95" x14ac:dyDescent="0.25">
      <c r="BZ379" t="s">
        <v>95</v>
      </c>
      <c r="CA379" s="44">
        <v>7.6764705882352935</v>
      </c>
      <c r="CB379"/>
      <c r="CC379" s="34"/>
      <c r="CD379" s="34"/>
      <c r="CE379" s="17" t="s">
        <v>95</v>
      </c>
      <c r="CF379" s="17">
        <f>IFERROR(GETPIVOTDATA("Colaboradores",$BZ$376,"Rango Duracion auxiliar",CE379),0)</f>
        <v>7.6764705882352935</v>
      </c>
      <c r="CG379" s="35"/>
      <c r="CH379" s="35"/>
      <c r="CI379" s="35"/>
      <c r="CJ379" s="34"/>
      <c r="CK379" s="34"/>
      <c r="CM379" s="34"/>
      <c r="CN379" s="34"/>
      <c r="CO379" s="34"/>
      <c r="CP379" s="34"/>
      <c r="CQ379" s="34"/>
    </row>
    <row r="380" spans="78:95" x14ac:dyDescent="0.25">
      <c r="BZ380" t="s">
        <v>148</v>
      </c>
      <c r="CA380" s="44">
        <v>14.073529411764705</v>
      </c>
      <c r="CB380"/>
      <c r="CC380" s="34"/>
      <c r="CD380" s="34"/>
      <c r="CE380" s="17" t="s">
        <v>104</v>
      </c>
      <c r="CF380" s="17">
        <f>IFERROR(GETPIVOTDATA("Colaboradores",$BZ$376,"Rango Duracion auxiliar",CE380),0)</f>
        <v>0</v>
      </c>
      <c r="CG380" s="34"/>
      <c r="CH380" s="34"/>
      <c r="CI380" s="34"/>
      <c r="CJ380" s="34"/>
      <c r="CK380" s="34"/>
      <c r="CM380" s="34"/>
      <c r="CN380" s="34"/>
      <c r="CO380" s="34"/>
      <c r="CP380" s="34"/>
      <c r="CQ380" s="34"/>
    </row>
    <row r="381" spans="78:95" x14ac:dyDescent="0.25">
      <c r="BZ381" t="s">
        <v>198</v>
      </c>
      <c r="CA381" s="44">
        <v>174.00000000000014</v>
      </c>
      <c r="CB381"/>
      <c r="CC381" s="34"/>
      <c r="CD381" s="34"/>
      <c r="CE381" s="17"/>
      <c r="CF381" s="17">
        <f>IFERROR(GETPIVOTDATA("Colaboradores",$BZ$376,"Rango Duracion auxiliar",""),0)</f>
        <v>127.94117647058837</v>
      </c>
      <c r="CJ381" s="49"/>
      <c r="CK381" s="49"/>
      <c r="CL381" s="49"/>
      <c r="CM381" s="35"/>
      <c r="CN381" s="35"/>
      <c r="CO381" s="34"/>
      <c r="CP381" s="34"/>
      <c r="CQ381" s="34"/>
    </row>
    <row r="382" spans="78:95" x14ac:dyDescent="0.25">
      <c r="BZ382"/>
      <c r="CA382"/>
      <c r="CB382"/>
      <c r="CC382" s="34"/>
      <c r="CD382" s="34"/>
      <c r="CE382" s="34"/>
      <c r="CF382" s="34"/>
      <c r="CM382" s="34"/>
      <c r="CN382" s="34"/>
      <c r="CO382" s="34"/>
      <c r="CP382" s="34"/>
      <c r="CQ382" s="34"/>
    </row>
    <row r="383" spans="78:95" x14ac:dyDescent="0.25">
      <c r="CB383"/>
      <c r="CC383" s="35"/>
      <c r="CD383" s="35"/>
      <c r="CG383" s="49"/>
      <c r="CH383" s="49"/>
      <c r="CI383" s="49"/>
      <c r="CM383" s="34"/>
      <c r="CN383" s="34"/>
      <c r="CO383" s="34"/>
      <c r="CP383" s="34"/>
      <c r="CQ383" s="34"/>
    </row>
    <row r="384" spans="78:95" x14ac:dyDescent="0.25">
      <c r="CM384" s="34"/>
      <c r="CN384" s="34"/>
      <c r="CO384" s="34"/>
      <c r="CP384" s="34"/>
      <c r="CQ384" s="34"/>
    </row>
    <row r="385" spans="77:95" x14ac:dyDescent="0.25">
      <c r="BZ385" s="42" t="s">
        <v>210</v>
      </c>
      <c r="CA385" t="s">
        <v>307</v>
      </c>
      <c r="CB385"/>
      <c r="CC385" s="34"/>
      <c r="CD385" s="34"/>
      <c r="CE385" s="15" t="s">
        <v>209</v>
      </c>
      <c r="CF385" s="15" t="s">
        <v>4</v>
      </c>
      <c r="CM385" s="34"/>
      <c r="CN385" s="34"/>
      <c r="CO385" s="34"/>
      <c r="CP385" s="34"/>
      <c r="CQ385" s="34"/>
    </row>
    <row r="386" spans="77:95" x14ac:dyDescent="0.25">
      <c r="BZ386" t="s">
        <v>95</v>
      </c>
      <c r="CA386" s="44">
        <v>88.279411764705969</v>
      </c>
      <c r="CB386"/>
      <c r="CC386" s="34"/>
      <c r="CD386" s="34"/>
      <c r="CE386" s="17" t="s">
        <v>94</v>
      </c>
      <c r="CF386" s="17">
        <f>IFERROR(GETPIVOTDATA("Colaboradores",$BZ$385,"Rango Duración Viaje",CE386),0)</f>
        <v>29.426470588235311</v>
      </c>
      <c r="CM386" s="34"/>
      <c r="CN386" s="34"/>
      <c r="CO386" s="34"/>
      <c r="CP386" s="34"/>
      <c r="CQ386" s="34"/>
    </row>
    <row r="387" spans="77:95" x14ac:dyDescent="0.25">
      <c r="BZ387" t="s">
        <v>96</v>
      </c>
      <c r="CA387" s="44">
        <v>49.897058823529456</v>
      </c>
      <c r="CB387"/>
      <c r="CC387" s="34"/>
      <c r="CD387" s="34"/>
      <c r="CE387" s="17" t="s">
        <v>95</v>
      </c>
      <c r="CF387" s="17">
        <f>IFERROR(GETPIVOTDATA("Colaboradores",$BZ$385,"Rango Duración Viaje",CE387),0)</f>
        <v>88.279411764705969</v>
      </c>
      <c r="CI387" s="34"/>
      <c r="CM387" s="34"/>
      <c r="CN387" s="34"/>
      <c r="CO387" s="34"/>
      <c r="CP387" s="34"/>
      <c r="CQ387" s="34"/>
    </row>
    <row r="388" spans="77:95" x14ac:dyDescent="0.25">
      <c r="BZ388" t="s">
        <v>97</v>
      </c>
      <c r="CA388" s="44">
        <v>6.3970588235294112</v>
      </c>
      <c r="CB388"/>
      <c r="CC388" s="34"/>
      <c r="CD388" s="34"/>
      <c r="CE388" s="17" t="s">
        <v>96</v>
      </c>
      <c r="CF388" s="17">
        <f>IFERROR(GETPIVOTDATA("Colaboradores",$BZ$385,"Rango Duración Viaje",CE388),0)</f>
        <v>49.897058823529456</v>
      </c>
      <c r="CG388" s="34"/>
      <c r="CH388" s="34"/>
      <c r="CI388" s="34"/>
      <c r="CM388" s="34"/>
      <c r="CN388" s="34"/>
      <c r="CO388" s="34"/>
      <c r="CP388" s="34"/>
      <c r="CQ388" s="34"/>
    </row>
    <row r="389" spans="77:95" x14ac:dyDescent="0.25">
      <c r="BZ389" t="s">
        <v>94</v>
      </c>
      <c r="CA389" s="44">
        <v>29.426470588235311</v>
      </c>
      <c r="CB389"/>
      <c r="CC389" s="34"/>
      <c r="CD389" s="34"/>
      <c r="CE389" s="17" t="s">
        <v>97</v>
      </c>
      <c r="CF389" s="17">
        <f>IFERROR(GETPIVOTDATA("Colaboradores",$BZ$385,"Rango Duración Viaje",CE389),0)</f>
        <v>6.3970588235294112</v>
      </c>
      <c r="CG389" s="34"/>
      <c r="CH389" s="34"/>
      <c r="CI389" s="34"/>
      <c r="CM389" s="34"/>
      <c r="CN389" s="34"/>
      <c r="CO389" s="34"/>
      <c r="CP389" s="34"/>
      <c r="CQ389" s="34"/>
    </row>
    <row r="390" spans="77:95" x14ac:dyDescent="0.25">
      <c r="BZ390" t="s">
        <v>198</v>
      </c>
      <c r="CA390" s="44">
        <v>174.00000000000014</v>
      </c>
      <c r="CB390"/>
      <c r="CC390" s="34"/>
      <c r="CD390" s="34"/>
      <c r="CE390" s="17"/>
      <c r="CF390" s="17">
        <f>IFERROR(GETPIVOTDATA("Colaboradores",$BZ$385,"Rango Duración Viaje",""),0)</f>
        <v>0</v>
      </c>
      <c r="CG390" s="34"/>
      <c r="CH390" s="34"/>
      <c r="CI390" s="35"/>
      <c r="CM390" s="34"/>
      <c r="CN390" s="34"/>
      <c r="CO390" s="34"/>
      <c r="CP390" s="34"/>
      <c r="CQ390" s="34"/>
    </row>
    <row r="391" spans="77:95" x14ac:dyDescent="0.25">
      <c r="BZ391"/>
      <c r="CA391"/>
      <c r="CB391"/>
      <c r="CC391" s="35"/>
      <c r="CD391" s="35"/>
      <c r="CE391" s="34"/>
      <c r="CF391" s="34"/>
      <c r="CG391" s="35"/>
      <c r="CH391" s="35"/>
      <c r="CI391" s="34"/>
      <c r="CM391" s="34"/>
      <c r="CN391" s="34"/>
      <c r="CO391" s="34"/>
      <c r="CP391" s="34"/>
      <c r="CQ391" s="34"/>
    </row>
    <row r="392" spans="77:95" x14ac:dyDescent="0.25">
      <c r="CB392"/>
      <c r="CC392" s="34"/>
      <c r="CD392" s="34"/>
      <c r="CG392" s="34"/>
      <c r="CH392" s="34"/>
      <c r="CI392" s="34"/>
      <c r="CM392" s="34"/>
      <c r="CN392" s="34"/>
      <c r="CO392" s="34"/>
      <c r="CP392" s="34"/>
      <c r="CQ392" s="34"/>
    </row>
    <row r="393" spans="77:95" x14ac:dyDescent="0.25">
      <c r="CI393" s="34"/>
      <c r="CM393" s="35"/>
      <c r="CN393" s="35"/>
      <c r="CO393" s="34"/>
      <c r="CP393" s="34"/>
      <c r="CQ393" s="34"/>
    </row>
    <row r="394" spans="77:95" ht="25.5" x14ac:dyDescent="0.25">
      <c r="BZ394" s="42" t="s">
        <v>208</v>
      </c>
      <c r="CA394" t="s">
        <v>307</v>
      </c>
      <c r="CB394"/>
      <c r="CC394" s="34"/>
      <c r="CD394" s="34"/>
      <c r="CE394" s="15" t="s">
        <v>207</v>
      </c>
      <c r="CF394" s="15" t="s">
        <v>4</v>
      </c>
      <c r="CG394" s="34"/>
      <c r="CH394" s="34"/>
      <c r="CI394" s="34"/>
      <c r="CM394" s="34"/>
      <c r="CN394" s="34"/>
      <c r="CO394" s="34"/>
      <c r="CP394" s="34"/>
      <c r="CQ394" s="34"/>
    </row>
    <row r="395" spans="77:95" x14ac:dyDescent="0.25">
      <c r="BZ395"/>
      <c r="CA395" s="44">
        <v>127.94117647058837</v>
      </c>
      <c r="CB395"/>
      <c r="CC395" s="34"/>
      <c r="CD395" s="34"/>
      <c r="CE395" s="17" t="s">
        <v>105</v>
      </c>
      <c r="CF395" s="17">
        <f>IFERROR(GETPIVOTDATA("Colaboradores",$BZ$394,"Rango Distancia Auxiliar",CE395),0)</f>
        <v>3.8382352941176467</v>
      </c>
      <c r="CG395" s="34"/>
      <c r="CH395" s="34"/>
      <c r="CI395" s="34"/>
      <c r="CM395" s="34"/>
      <c r="CN395" s="34"/>
      <c r="CO395" s="34"/>
      <c r="CP395" s="34"/>
      <c r="CQ395" s="34"/>
    </row>
    <row r="396" spans="77:95" x14ac:dyDescent="0.25">
      <c r="BZ396" t="s">
        <v>106</v>
      </c>
      <c r="CA396" s="44">
        <v>7.6764705882352935</v>
      </c>
      <c r="CB396"/>
      <c r="CC396" s="34"/>
      <c r="CD396" s="34"/>
      <c r="CE396" s="17" t="s">
        <v>106</v>
      </c>
      <c r="CF396" s="17">
        <f>IFERROR(GETPIVOTDATA("Colaboradores",$BZ$394,"Rango Distancia Auxiliar",CE396),0)</f>
        <v>7.6764705882352935</v>
      </c>
      <c r="CG396" s="34"/>
      <c r="CH396" s="34"/>
      <c r="CI396" s="34"/>
      <c r="CM396" s="34"/>
      <c r="CN396" s="34"/>
      <c r="CO396" s="34"/>
      <c r="CP396" s="34"/>
      <c r="CQ396" s="34"/>
    </row>
    <row r="397" spans="77:95" x14ac:dyDescent="0.25">
      <c r="BY397" s="34"/>
      <c r="BZ397" t="s">
        <v>107</v>
      </c>
      <c r="CA397" s="44">
        <v>12.794117647058822</v>
      </c>
      <c r="CB397"/>
      <c r="CC397" s="34"/>
      <c r="CD397" s="34"/>
      <c r="CE397" s="17" t="s">
        <v>107</v>
      </c>
      <c r="CF397" s="17">
        <f>IFERROR(GETPIVOTDATA("Colaboradores",$BZ$394,"Rango Distancia Auxiliar",CE397),0)</f>
        <v>12.794117647058822</v>
      </c>
      <c r="CG397" s="34"/>
      <c r="CH397" s="34"/>
      <c r="CI397" s="34"/>
      <c r="CM397" s="34"/>
      <c r="CN397" s="34"/>
      <c r="CO397" s="34"/>
      <c r="CP397" s="34"/>
      <c r="CQ397" s="34"/>
    </row>
    <row r="398" spans="77:95" x14ac:dyDescent="0.25">
      <c r="BY398" s="34"/>
      <c r="BZ398" t="s">
        <v>99</v>
      </c>
      <c r="CA398" s="44">
        <v>3.8382352941176467</v>
      </c>
      <c r="CB398"/>
      <c r="CC398" s="34"/>
      <c r="CD398" s="34"/>
      <c r="CE398" s="17" t="s">
        <v>99</v>
      </c>
      <c r="CF398" s="17">
        <f>IFERROR(GETPIVOTDATA("Colaboradores",$BZ$394,"Rango Distancia Auxiliar",CE398),0)</f>
        <v>3.8382352941176467</v>
      </c>
      <c r="CG398" s="34"/>
      <c r="CH398" s="34"/>
      <c r="CI398" s="34"/>
      <c r="CM398" s="34"/>
      <c r="CN398" s="34"/>
      <c r="CO398" s="34"/>
      <c r="CP398" s="34"/>
      <c r="CQ398" s="34"/>
    </row>
    <row r="399" spans="77:95" x14ac:dyDescent="0.25">
      <c r="BY399" s="34"/>
      <c r="BZ399" t="s">
        <v>108</v>
      </c>
      <c r="CA399" s="44">
        <v>17.911764705882355</v>
      </c>
      <c r="CB399"/>
      <c r="CC399" s="34"/>
      <c r="CD399" s="34"/>
      <c r="CE399" s="17" t="s">
        <v>108</v>
      </c>
      <c r="CF399" s="17">
        <f>IFERROR(GETPIVOTDATA("Colaboradores",$BZ$394,"Rango Distancia Auxiliar",CE399),0)</f>
        <v>17.911764705882355</v>
      </c>
      <c r="CG399" s="34"/>
      <c r="CH399" s="34"/>
      <c r="CI399" s="34"/>
      <c r="CM399" s="34"/>
      <c r="CN399" s="34"/>
      <c r="CO399" s="34"/>
      <c r="CP399" s="34"/>
      <c r="CQ399" s="34"/>
    </row>
    <row r="400" spans="77:95" x14ac:dyDescent="0.25">
      <c r="BY400" s="34"/>
      <c r="BZ400" t="s">
        <v>105</v>
      </c>
      <c r="CA400" s="44">
        <v>3.8382352941176467</v>
      </c>
      <c r="CB400"/>
      <c r="CC400" s="34"/>
      <c r="CD400" s="34"/>
      <c r="CE400" s="17"/>
      <c r="CF400" s="17">
        <f>IFERROR(GETPIVOTDATA("Colaboradores",$BZ$394,"Rango Distancia Auxiliar",""),0)</f>
        <v>127.94117647058837</v>
      </c>
      <c r="CG400" s="34"/>
      <c r="CH400" s="34"/>
      <c r="CI400" s="34"/>
      <c r="CM400" s="34"/>
      <c r="CN400" s="34"/>
      <c r="CO400" s="34"/>
      <c r="CP400" s="34"/>
      <c r="CQ400" s="34"/>
    </row>
    <row r="401" spans="77:95" x14ac:dyDescent="0.25">
      <c r="BY401" s="34"/>
      <c r="BZ401" t="s">
        <v>198</v>
      </c>
      <c r="CA401" s="44">
        <v>174.00000000000014</v>
      </c>
      <c r="CB401"/>
      <c r="CC401" s="34"/>
      <c r="CD401" s="34"/>
      <c r="CE401" s="34"/>
      <c r="CF401" s="34"/>
      <c r="CG401" s="34"/>
      <c r="CH401" s="34"/>
      <c r="CI401" s="35"/>
      <c r="CM401" s="34"/>
      <c r="CN401" s="34"/>
      <c r="CO401" s="34"/>
      <c r="CP401" s="34"/>
      <c r="CQ401" s="34"/>
    </row>
    <row r="402" spans="77:95" x14ac:dyDescent="0.25">
      <c r="BY402" s="34"/>
      <c r="BZ402"/>
      <c r="CA402"/>
      <c r="CB402"/>
      <c r="CC402" s="34"/>
      <c r="CD402" s="34"/>
      <c r="CG402" s="34"/>
      <c r="CH402" s="34"/>
      <c r="CI402" s="34"/>
      <c r="CJ402" s="34"/>
      <c r="CM402" s="34"/>
      <c r="CN402" s="34"/>
      <c r="CO402" s="34"/>
      <c r="CP402" s="34"/>
      <c r="CQ402" s="34"/>
    </row>
    <row r="403" spans="77:95" x14ac:dyDescent="0.25">
      <c r="CI403" s="34"/>
      <c r="CM403" s="34"/>
      <c r="CN403" s="34"/>
      <c r="CO403" s="34"/>
      <c r="CP403" s="34"/>
      <c r="CQ403" s="34"/>
    </row>
    <row r="404" spans="77:95" x14ac:dyDescent="0.25">
      <c r="BZ404" s="42" t="s">
        <v>206</v>
      </c>
      <c r="CA404" t="s">
        <v>307</v>
      </c>
      <c r="CB404" s="42"/>
      <c r="CC404" s="35"/>
      <c r="CD404" s="35"/>
      <c r="CE404" s="15" t="s">
        <v>205</v>
      </c>
      <c r="CF404" s="15" t="s">
        <v>4</v>
      </c>
      <c r="CG404" s="35"/>
      <c r="CH404" s="35"/>
      <c r="CI404" s="34"/>
      <c r="CM404" s="34"/>
      <c r="CN404" s="34"/>
      <c r="CO404" s="34"/>
      <c r="CP404" s="34"/>
      <c r="CQ404" s="34"/>
    </row>
    <row r="405" spans="77:95" x14ac:dyDescent="0.25">
      <c r="BZ405" t="s">
        <v>101</v>
      </c>
      <c r="CA405" s="44">
        <v>69.088235294117709</v>
      </c>
      <c r="CB405"/>
      <c r="CC405" s="34"/>
      <c r="CD405" s="34"/>
      <c r="CE405" s="17" t="s">
        <v>98</v>
      </c>
      <c r="CF405" s="17">
        <f>IFERROR(GETPIVOTDATA("Colaboradores",$BZ$404,"Rango Distancia Viaje",CE405),0)</f>
        <v>24.308823529411775</v>
      </c>
      <c r="CG405" s="34"/>
      <c r="CH405" s="34"/>
      <c r="CI405" s="34"/>
      <c r="CM405" s="34"/>
      <c r="CN405" s="34"/>
      <c r="CO405" s="34"/>
      <c r="CP405" s="34"/>
      <c r="CQ405" s="34"/>
    </row>
    <row r="406" spans="77:95" x14ac:dyDescent="0.25">
      <c r="BZ406" t="s">
        <v>99</v>
      </c>
      <c r="CA406" s="44">
        <v>6.3970588235294112</v>
      </c>
      <c r="CB406"/>
      <c r="CC406" s="34"/>
      <c r="CD406" s="34"/>
      <c r="CE406" s="17" t="s">
        <v>99</v>
      </c>
      <c r="CF406" s="17">
        <f>IFERROR(GETPIVOTDATA("Colaboradores",$BZ$404,"Rango Distancia Viaje",CE406),0)</f>
        <v>6.3970588235294112</v>
      </c>
      <c r="CG406" s="34"/>
      <c r="CH406" s="34"/>
      <c r="CI406" s="34"/>
      <c r="CM406" s="34"/>
      <c r="CN406" s="34"/>
      <c r="CO406" s="34"/>
      <c r="CP406" s="34"/>
      <c r="CQ406" s="34"/>
    </row>
    <row r="407" spans="77:95" x14ac:dyDescent="0.25">
      <c r="BZ407" t="s">
        <v>100</v>
      </c>
      <c r="CA407" s="44">
        <v>42.220588235294152</v>
      </c>
      <c r="CB407"/>
      <c r="CE407" s="17" t="s">
        <v>100</v>
      </c>
      <c r="CF407" s="17">
        <f>IFERROR(GETPIVOTDATA("Colaboradores",$BZ$404,"Rango Distancia Viaje",CE407),0)</f>
        <v>42.220588235294152</v>
      </c>
      <c r="CG407" s="34"/>
      <c r="CH407" s="34"/>
      <c r="CI407" s="34"/>
      <c r="CM407" s="34"/>
      <c r="CN407" s="34"/>
      <c r="CO407" s="34"/>
      <c r="CP407" s="34"/>
      <c r="CQ407" s="34"/>
    </row>
    <row r="408" spans="77:95" x14ac:dyDescent="0.25">
      <c r="BZ408" t="s">
        <v>102</v>
      </c>
      <c r="CA408" s="44">
        <v>31.985294117647079</v>
      </c>
      <c r="CB408"/>
      <c r="CC408" s="34"/>
      <c r="CD408" s="34"/>
      <c r="CE408" s="17" t="s">
        <v>101</v>
      </c>
      <c r="CF408" s="17">
        <f>IFERROR(GETPIVOTDATA("Colaboradores",$BZ$404,"Rango Distancia Viaje",CE408),0)</f>
        <v>69.088235294117709</v>
      </c>
      <c r="CG408" s="34"/>
      <c r="CH408" s="34"/>
      <c r="CI408" s="34"/>
      <c r="CM408" s="34"/>
      <c r="CN408" s="34"/>
      <c r="CO408" s="34"/>
      <c r="CP408" s="34"/>
      <c r="CQ408" s="34"/>
    </row>
    <row r="409" spans="77:95" x14ac:dyDescent="0.25">
      <c r="BZ409" t="s">
        <v>98</v>
      </c>
      <c r="CA409" s="44">
        <v>24.308823529411775</v>
      </c>
      <c r="CB409"/>
      <c r="CE409" s="17" t="s">
        <v>102</v>
      </c>
      <c r="CF409" s="17">
        <f>IFERROR(GETPIVOTDATA("Colaboradores",$BZ$404,"Rango Distancia Viaje",CE409),0)</f>
        <v>31.985294117647079</v>
      </c>
      <c r="CG409" s="34"/>
      <c r="CH409" s="34"/>
      <c r="CI409" s="34"/>
      <c r="CM409" s="34"/>
      <c r="CN409" s="34"/>
      <c r="CO409" s="34"/>
      <c r="CP409" s="34"/>
      <c r="CQ409" s="34"/>
    </row>
    <row r="410" spans="77:95" x14ac:dyDescent="0.25">
      <c r="BZ410" t="s">
        <v>198</v>
      </c>
      <c r="CA410" s="44">
        <v>174.00000000000011</v>
      </c>
      <c r="CB410"/>
      <c r="CE410" s="17"/>
      <c r="CF410" s="17">
        <f>IFERROR(GETPIVOTDATA("Colaboradores",$BZ$404,"Rango Distancia Viaje",""),0)</f>
        <v>0</v>
      </c>
      <c r="CG410" s="34"/>
      <c r="CH410" s="34"/>
      <c r="CI410" s="49"/>
      <c r="CM410" s="34"/>
      <c r="CN410" s="34"/>
      <c r="CO410" s="34"/>
      <c r="CP410" s="34"/>
      <c r="CQ410" s="34"/>
    </row>
    <row r="411" spans="77:95" x14ac:dyDescent="0.25">
      <c r="BZ411"/>
      <c r="CA411"/>
      <c r="CB411"/>
      <c r="CG411" s="34"/>
      <c r="CH411" s="34"/>
      <c r="CM411" s="34"/>
      <c r="CN411" s="34"/>
      <c r="CO411" s="34"/>
      <c r="CP411" s="34"/>
      <c r="CQ411" s="34"/>
    </row>
    <row r="412" spans="77:95" x14ac:dyDescent="0.25">
      <c r="BZ412"/>
      <c r="CA412"/>
      <c r="CB412"/>
      <c r="CG412" s="34"/>
      <c r="CH412" s="34"/>
      <c r="CM412" s="34"/>
      <c r="CN412" s="34"/>
      <c r="CO412" s="34"/>
      <c r="CP412" s="34"/>
      <c r="CQ412" s="34"/>
    </row>
    <row r="413" spans="77:95" x14ac:dyDescent="0.25">
      <c r="CA413" s="49"/>
      <c r="CB413" s="49"/>
      <c r="CC413" s="49"/>
      <c r="CD413" s="49"/>
      <c r="CE413" s="49"/>
      <c r="CF413" s="49"/>
      <c r="CG413" s="49"/>
      <c r="CH413" s="49"/>
      <c r="CM413" s="34"/>
      <c r="CN413" s="34"/>
      <c r="CO413" s="34"/>
      <c r="CP413" s="34"/>
      <c r="CQ413" s="34"/>
    </row>
    <row r="414" spans="77:95" x14ac:dyDescent="0.25">
      <c r="BZ414" s="42" t="s">
        <v>204</v>
      </c>
      <c r="CA414" t="s">
        <v>307</v>
      </c>
      <c r="CB414" t="s">
        <v>309</v>
      </c>
      <c r="CC414" t="s">
        <v>318</v>
      </c>
      <c r="CE414" s="16" t="s">
        <v>237</v>
      </c>
      <c r="CF414" s="15" t="s">
        <v>203</v>
      </c>
      <c r="CG414" s="15" t="s">
        <v>201</v>
      </c>
      <c r="CH414" s="15" t="s">
        <v>199</v>
      </c>
      <c r="CM414" s="34"/>
      <c r="CN414" s="34"/>
      <c r="CO414" s="34"/>
      <c r="CP414" s="34"/>
      <c r="CQ414" s="34"/>
    </row>
    <row r="415" spans="77:95" x14ac:dyDescent="0.25">
      <c r="BZ415" t="s">
        <v>27</v>
      </c>
      <c r="CA415" s="44">
        <v>31.985294117647079</v>
      </c>
      <c r="CB415" s="44">
        <v>2398.8970588235293</v>
      </c>
      <c r="CC415" s="44">
        <v>352.57842507266434</v>
      </c>
      <c r="CE415" s="14" t="str">
        <f t="shared" ref="CE415:CF428" si="40">CE262</f>
        <v>Transmilenio</v>
      </c>
      <c r="CF415" s="13" t="str">
        <f t="shared" si="40"/>
        <v>Transmilenio</v>
      </c>
      <c r="CG415" s="12">
        <f t="shared" ref="CG415:CG428" si="41">IFERROR(GETPIVOTDATA("Suma de Dist_Prm_",$BZ$414,"Modo_Principal",CF415)/$CH262,0)</f>
        <v>16.314129466374258</v>
      </c>
      <c r="CH415" s="12">
        <f t="shared" ref="CH415:CH428" si="42">IFERROR(GETPIVOTDATA("Suma de Dur_Prm_",$BZ$414,"Modo_Principal",$CF415)/$CH262,0)</f>
        <v>70.638888888888843</v>
      </c>
      <c r="CJ415" s="34"/>
      <c r="CK415" s="34"/>
      <c r="CM415" s="34"/>
      <c r="CN415" s="34"/>
      <c r="CO415" s="34"/>
      <c r="CP415" s="34"/>
      <c r="CQ415" s="34"/>
    </row>
    <row r="416" spans="77:95" x14ac:dyDescent="0.25">
      <c r="BZ416" t="s">
        <v>32</v>
      </c>
      <c r="CA416" s="44">
        <v>31.985294117647079</v>
      </c>
      <c r="CB416" s="44">
        <v>1295.4044117647059</v>
      </c>
      <c r="CC416" s="44">
        <v>294.40382399999999</v>
      </c>
      <c r="CE416" s="13" t="str">
        <f t="shared" si="40"/>
        <v>Teletrabajo</v>
      </c>
      <c r="CF416" s="13" t="str">
        <f t="shared" si="40"/>
        <v>Trabajo desde el lugar de residencia, o teletrabajo</v>
      </c>
      <c r="CG416" s="12">
        <f t="shared" si="41"/>
        <v>0</v>
      </c>
      <c r="CH416" s="12">
        <f t="shared" si="42"/>
        <v>0</v>
      </c>
      <c r="CJ416" s="34"/>
      <c r="CK416" s="34"/>
      <c r="CM416" s="34"/>
      <c r="CN416" s="34"/>
      <c r="CO416" s="34"/>
      <c r="CP416" s="34"/>
      <c r="CQ416" s="34"/>
    </row>
    <row r="417" spans="78:95" x14ac:dyDescent="0.25">
      <c r="BZ417" t="s">
        <v>24</v>
      </c>
      <c r="CA417" s="44">
        <v>23.029411764705891</v>
      </c>
      <c r="CB417" s="44">
        <v>1626.7720588235291</v>
      </c>
      <c r="CC417" s="44">
        <v>375.70480506385439</v>
      </c>
      <c r="CE417" s="13" t="str">
        <f t="shared" si="40"/>
        <v>Bicicleta</v>
      </c>
      <c r="CF417" s="13" t="str">
        <f t="shared" si="40"/>
        <v>Bicicleta</v>
      </c>
      <c r="CG417" s="12">
        <f t="shared" si="41"/>
        <v>9.2043494399999943</v>
      </c>
      <c r="CH417" s="12">
        <f t="shared" si="42"/>
        <v>40.499999999999972</v>
      </c>
      <c r="CJ417" s="34"/>
      <c r="CK417" s="34"/>
      <c r="CM417" s="34"/>
      <c r="CN417" s="34"/>
      <c r="CO417" s="34"/>
      <c r="CP417" s="34"/>
      <c r="CQ417" s="34"/>
    </row>
    <row r="418" spans="78:95" x14ac:dyDescent="0.25">
      <c r="BZ418" t="s">
        <v>28</v>
      </c>
      <c r="CA418" s="44">
        <v>16.632352941176471</v>
      </c>
      <c r="CB418" s="44">
        <v>790.03676470588243</v>
      </c>
      <c r="CC418" s="44">
        <v>219.14626837500001</v>
      </c>
      <c r="CE418" s="13" t="str">
        <f t="shared" si="40"/>
        <v>SITP</v>
      </c>
      <c r="CF418" s="13" t="str">
        <f t="shared" si="40"/>
        <v>SITP - Zonal</v>
      </c>
      <c r="CG418" s="12">
        <f t="shared" si="41"/>
        <v>11.023141565490189</v>
      </c>
      <c r="CH418" s="12">
        <f t="shared" si="42"/>
        <v>74.999999999999943</v>
      </c>
      <c r="CJ418" s="34"/>
      <c r="CK418" s="34"/>
      <c r="CM418" s="34"/>
      <c r="CN418" s="34"/>
      <c r="CO418" s="34"/>
      <c r="CP418" s="34"/>
      <c r="CQ418" s="34"/>
    </row>
    <row r="419" spans="78:95" x14ac:dyDescent="0.25">
      <c r="BZ419" t="s">
        <v>26</v>
      </c>
      <c r="CA419" s="44">
        <v>20.470588235294123</v>
      </c>
      <c r="CB419" s="44">
        <v>1157.8676470588239</v>
      </c>
      <c r="CC419" s="44">
        <v>270.9964849359244</v>
      </c>
      <c r="CE419" s="13" t="str">
        <f t="shared" si="40"/>
        <v>Automóvil conductor</v>
      </c>
      <c r="CF419" s="13" t="str">
        <f t="shared" si="40"/>
        <v>Automóvil, camioneta o campero como conductor</v>
      </c>
      <c r="CG419" s="12">
        <f t="shared" si="41"/>
        <v>13.238334034226188</v>
      </c>
      <c r="CH419" s="12">
        <f t="shared" si="42"/>
        <v>56.5625</v>
      </c>
      <c r="CJ419" s="34"/>
      <c r="CK419" s="34"/>
      <c r="CM419" s="34"/>
      <c r="CN419" s="34"/>
      <c r="CO419" s="34"/>
      <c r="CP419" s="34"/>
      <c r="CQ419" s="34"/>
    </row>
    <row r="420" spans="78:95" x14ac:dyDescent="0.25">
      <c r="BZ420" t="s">
        <v>33</v>
      </c>
      <c r="CA420" s="44">
        <v>3.8382352941176467</v>
      </c>
      <c r="CB420" s="44">
        <v>543.75</v>
      </c>
      <c r="CC420" s="44">
        <v>126.22505925</v>
      </c>
      <c r="CE420" s="13" t="str">
        <f t="shared" si="40"/>
        <v>Motocicleta conductor</v>
      </c>
      <c r="CF420" s="13" t="str">
        <f t="shared" si="40"/>
        <v>Motocicleta como conductor</v>
      </c>
      <c r="CG420" s="12">
        <f t="shared" si="41"/>
        <v>13.175902961538462</v>
      </c>
      <c r="CH420" s="12">
        <f t="shared" si="42"/>
        <v>47.500000000000007</v>
      </c>
      <c r="CJ420" s="34"/>
      <c r="CK420" s="34"/>
      <c r="CM420" s="34"/>
      <c r="CN420" s="34"/>
      <c r="CO420" s="34"/>
      <c r="CP420" s="34"/>
      <c r="CQ420" s="34"/>
    </row>
    <row r="421" spans="78:95" x14ac:dyDescent="0.25">
      <c r="BZ421" t="s">
        <v>149</v>
      </c>
      <c r="CA421" s="44">
        <v>21.750000000000007</v>
      </c>
      <c r="CB421" s="44">
        <v>578.93382352941194</v>
      </c>
      <c r="CC421" s="44">
        <v>32.80625000000002</v>
      </c>
      <c r="CE421" s="13" t="str">
        <f t="shared" si="40"/>
        <v>Ruta institucional</v>
      </c>
      <c r="CF421" s="13" t="str">
        <f t="shared" si="40"/>
        <v>Ruta institucional</v>
      </c>
      <c r="CG421" s="12">
        <f t="shared" si="41"/>
        <v>0</v>
      </c>
      <c r="CH421" s="12">
        <f t="shared" si="42"/>
        <v>0</v>
      </c>
      <c r="CM421" s="34"/>
      <c r="CN421" s="34"/>
      <c r="CO421" s="34"/>
      <c r="CP421" s="34"/>
      <c r="CQ421" s="34"/>
    </row>
    <row r="422" spans="78:95" x14ac:dyDescent="0.25">
      <c r="BZ422" t="s">
        <v>30</v>
      </c>
      <c r="CA422" s="44">
        <v>10.235294117647058</v>
      </c>
      <c r="CB422" s="44">
        <v>527.75735294117646</v>
      </c>
      <c r="CC422" s="44">
        <v>129.95441276470586</v>
      </c>
      <c r="CE422" s="13" t="str">
        <f t="shared" si="40"/>
        <v>Vehiculo institucional</v>
      </c>
      <c r="CF422" s="13" t="str">
        <f t="shared" si="40"/>
        <v>Vehículo institucional</v>
      </c>
      <c r="CG422" s="12">
        <f t="shared" si="41"/>
        <v>0</v>
      </c>
      <c r="CH422" s="12">
        <f t="shared" si="42"/>
        <v>0</v>
      </c>
      <c r="CM422" s="34"/>
      <c r="CN422" s="34"/>
      <c r="CO422" s="34"/>
      <c r="CP422" s="34"/>
      <c r="CQ422" s="34"/>
    </row>
    <row r="423" spans="78:95" x14ac:dyDescent="0.25">
      <c r="BZ423" t="s">
        <v>29</v>
      </c>
      <c r="CA423" s="44">
        <v>6.3970588235294112</v>
      </c>
      <c r="CB423" s="44">
        <v>351.83823529411757</v>
      </c>
      <c r="CC423" s="44">
        <v>75.675106367647032</v>
      </c>
      <c r="CE423" s="13" t="str">
        <f t="shared" si="40"/>
        <v>Taxi</v>
      </c>
      <c r="CF423" s="13" t="str">
        <f t="shared" si="40"/>
        <v>Taxi</v>
      </c>
      <c r="CG423" s="12">
        <f t="shared" si="41"/>
        <v>11.829671799999996</v>
      </c>
      <c r="CH423" s="12">
        <f t="shared" si="42"/>
        <v>54.999999999999993</v>
      </c>
      <c r="CM423" s="34"/>
      <c r="CN423" s="34"/>
      <c r="CO423" s="34"/>
      <c r="CP423" s="34"/>
      <c r="CQ423" s="34"/>
    </row>
    <row r="424" spans="78:95" x14ac:dyDescent="0.25">
      <c r="BZ424" t="s">
        <v>40</v>
      </c>
      <c r="CA424" s="44">
        <v>2.5588235294117645</v>
      </c>
      <c r="CB424" s="44">
        <v>142.65441176470594</v>
      </c>
      <c r="CC424" s="44">
        <v>40.418750000000017</v>
      </c>
      <c r="CE424" s="13" t="str">
        <f t="shared" si="40"/>
        <v>A pie</v>
      </c>
      <c r="CF424" s="13" t="str">
        <f t="shared" si="40"/>
        <v>A pie o silla de ruedas</v>
      </c>
      <c r="CG424" s="12">
        <f t="shared" si="41"/>
        <v>1.5083333333333337</v>
      </c>
      <c r="CH424" s="12">
        <f t="shared" si="42"/>
        <v>26.617647058823529</v>
      </c>
      <c r="CM424" s="34"/>
      <c r="CN424" s="34"/>
      <c r="CO424" s="34"/>
      <c r="CP424" s="34"/>
      <c r="CQ424" s="34"/>
    </row>
    <row r="425" spans="78:95" x14ac:dyDescent="0.25">
      <c r="BZ425" t="s">
        <v>34</v>
      </c>
      <c r="CA425" s="44">
        <v>2.5588235294117645</v>
      </c>
      <c r="CB425" s="44">
        <v>198.30882352941171</v>
      </c>
      <c r="CC425" s="44">
        <v>47.963602808823524</v>
      </c>
      <c r="CE425" s="13" t="str">
        <f t="shared" si="40"/>
        <v>Bus intermunicipal</v>
      </c>
      <c r="CF425" s="13" t="str">
        <f t="shared" si="40"/>
        <v>Bus Intermunicipal</v>
      </c>
      <c r="CG425" s="12">
        <f t="shared" si="41"/>
        <v>32.886222333333336</v>
      </c>
      <c r="CH425" s="12">
        <f t="shared" si="42"/>
        <v>141.66666666666669</v>
      </c>
      <c r="CM425" s="34"/>
      <c r="CN425" s="34"/>
      <c r="CO425" s="34"/>
      <c r="CP425" s="34"/>
      <c r="CQ425" s="34"/>
    </row>
    <row r="426" spans="78:95" x14ac:dyDescent="0.25">
      <c r="BZ426" t="s">
        <v>35</v>
      </c>
      <c r="CA426" s="44">
        <v>2.5588235294117645</v>
      </c>
      <c r="CB426" s="44">
        <v>0</v>
      </c>
      <c r="CC426" s="44">
        <v>0</v>
      </c>
      <c r="CE426" s="13" t="str">
        <f t="shared" si="40"/>
        <v>Automóvil pasajero</v>
      </c>
      <c r="CF426" s="13" t="str">
        <f t="shared" si="40"/>
        <v>Automóvil, camioneta o campero como pasajero</v>
      </c>
      <c r="CG426" s="12">
        <f t="shared" si="41"/>
        <v>12.696695499999999</v>
      </c>
      <c r="CH426" s="12">
        <f t="shared" si="42"/>
        <v>51.562500000000007</v>
      </c>
      <c r="CM426" s="34"/>
      <c r="CN426" s="34"/>
      <c r="CO426" s="34"/>
      <c r="CP426" s="34"/>
      <c r="CQ426" s="34"/>
    </row>
    <row r="427" spans="78:95" x14ac:dyDescent="0.25">
      <c r="BZ427" t="s">
        <v>198</v>
      </c>
      <c r="CA427" s="44">
        <v>174.00000000000009</v>
      </c>
      <c r="CB427" s="44">
        <v>9612.2205882352937</v>
      </c>
      <c r="CC427" s="44">
        <v>1965.8729886386197</v>
      </c>
      <c r="CE427" s="13" t="str">
        <f t="shared" si="40"/>
        <v>TPC</v>
      </c>
      <c r="CF427" s="13" t="str">
        <f t="shared" si="40"/>
        <v>Transporte Público Colectivo (TPC), ejecutivos</v>
      </c>
      <c r="CG427" s="12">
        <f t="shared" si="41"/>
        <v>15.795833333333341</v>
      </c>
      <c r="CH427" s="12">
        <f t="shared" si="42"/>
        <v>55.750000000000028</v>
      </c>
      <c r="CM427" s="34"/>
      <c r="CN427" s="34"/>
      <c r="CO427" s="34"/>
      <c r="CP427" s="34"/>
      <c r="CQ427" s="34"/>
    </row>
    <row r="428" spans="78:95" x14ac:dyDescent="0.25">
      <c r="BZ428"/>
      <c r="CA428"/>
      <c r="CB428"/>
      <c r="CC428"/>
      <c r="CE428" s="13" t="str">
        <f t="shared" si="40"/>
        <v>Patineta</v>
      </c>
      <c r="CF428" s="13" t="str">
        <f t="shared" si="40"/>
        <v>Patineta</v>
      </c>
      <c r="CG428" s="12">
        <f t="shared" si="41"/>
        <v>0</v>
      </c>
      <c r="CH428" s="12">
        <f t="shared" si="42"/>
        <v>0</v>
      </c>
      <c r="CM428" s="34"/>
      <c r="CN428" s="34"/>
      <c r="CO428" s="34"/>
      <c r="CP428" s="34"/>
      <c r="CQ428" s="34"/>
    </row>
    <row r="429" spans="78:95" x14ac:dyDescent="0.25">
      <c r="BZ429"/>
      <c r="CA429"/>
      <c r="CB429"/>
      <c r="CC429"/>
      <c r="CD429" s="34"/>
      <c r="CE429" s="13" t="str">
        <f t="shared" ref="CE429:CF431" si="43">CE278</f>
        <v>Transmicable</v>
      </c>
      <c r="CF429" s="13" t="str">
        <f t="shared" si="43"/>
        <v>Transmicable</v>
      </c>
      <c r="CG429" s="12">
        <f>IFERROR(GETPIVOTDATA("Suma de Dist_Prm_",$BZ$414,"Modo_Principal",CF429)/$CH278,0)</f>
        <v>0</v>
      </c>
      <c r="CH429" s="12">
        <f>IFERROR(GETPIVOTDATA("Suma de Dur_Prm_",$BZ$414,"Modo_Principal",$CF429)/$CH278,0)</f>
        <v>0</v>
      </c>
      <c r="CM429" s="34"/>
      <c r="CN429" s="34"/>
      <c r="CO429" s="34"/>
      <c r="CP429" s="34"/>
      <c r="CQ429" s="34"/>
    </row>
    <row r="430" spans="78:95" x14ac:dyDescent="0.25">
      <c r="BZ430" s="34"/>
      <c r="CA430" s="34"/>
      <c r="CB430" s="34"/>
      <c r="CC430" s="34"/>
      <c r="CD430" s="34"/>
      <c r="CE430" s="13" t="str">
        <f t="shared" si="43"/>
        <v>Bicitaxi</v>
      </c>
      <c r="CF430" s="13" t="str">
        <f t="shared" si="43"/>
        <v>Bicitaxi</v>
      </c>
      <c r="CG430" s="12">
        <f>IFERROR(GETPIVOTDATA("Suma de Dist_Prm_",$BZ$414,"Modo_Principal",CF430)/$CH279,0)</f>
        <v>0</v>
      </c>
      <c r="CH430" s="12">
        <f>IFERROR(GETPIVOTDATA("Suma de Dur_Prm_",$BZ$414,"Modo_Principal",$CF430)/$CH279,0)</f>
        <v>0</v>
      </c>
      <c r="CM430" s="34"/>
      <c r="CN430" s="34"/>
      <c r="CO430" s="34"/>
      <c r="CP430" s="34"/>
      <c r="CQ430" s="34"/>
    </row>
    <row r="431" spans="78:95" x14ac:dyDescent="0.25">
      <c r="BZ431" s="34"/>
      <c r="CA431" s="34"/>
      <c r="CB431" s="34"/>
      <c r="CC431" s="34"/>
      <c r="CD431" s="34"/>
      <c r="CE431" s="13" t="str">
        <f t="shared" si="43"/>
        <v>Provisional</v>
      </c>
      <c r="CF431" s="13" t="str">
        <f t="shared" si="43"/>
        <v>SITP - Provisional</v>
      </c>
      <c r="CG431" s="12">
        <f>IFERROR(GETPIVOTDATA("Suma de Dist_Prm_",$BZ$414,"Modo_Principal",CF431)/$CH280,0)</f>
        <v>0</v>
      </c>
      <c r="CH431" s="12">
        <f>IFERROR(GETPIVOTDATA("Suma de Dur_Prm_",$BZ$414,"Modo_Principal",$CF431)/$CH280,0)</f>
        <v>0</v>
      </c>
      <c r="CI431" s="34"/>
      <c r="CM431" s="34"/>
      <c r="CN431" s="34"/>
      <c r="CO431" s="34"/>
      <c r="CP431" s="34"/>
      <c r="CQ431" s="34"/>
    </row>
    <row r="432" spans="78:95" x14ac:dyDescent="0.25">
      <c r="CM432" s="34"/>
      <c r="CN432" s="34"/>
      <c r="CO432" s="34"/>
      <c r="CP432" s="34"/>
      <c r="CQ432" s="34"/>
    </row>
    <row r="433" spans="78:95" x14ac:dyDescent="0.25">
      <c r="CM433" s="34"/>
      <c r="CN433" s="34"/>
      <c r="CO433" s="34"/>
      <c r="CP433" s="34"/>
      <c r="CQ433" s="34"/>
    </row>
    <row r="434" spans="78:95" x14ac:dyDescent="0.25">
      <c r="BZ434" s="42" t="s">
        <v>204</v>
      </c>
      <c r="CA434" t="s">
        <v>311</v>
      </c>
      <c r="CB434" t="s">
        <v>312</v>
      </c>
      <c r="CC434" t="s">
        <v>314</v>
      </c>
      <c r="CE434" s="19" t="s">
        <v>237</v>
      </c>
      <c r="CF434" s="18" t="s">
        <v>203</v>
      </c>
      <c r="CG434" s="18" t="s">
        <v>467</v>
      </c>
      <c r="CH434" s="18" t="s">
        <v>468</v>
      </c>
      <c r="CI434" s="18" t="s">
        <v>469</v>
      </c>
      <c r="CM434" s="34"/>
      <c r="CN434" s="34"/>
      <c r="CO434" s="34"/>
      <c r="CP434" s="34"/>
      <c r="CQ434" s="34"/>
    </row>
    <row r="435" spans="78:95" x14ac:dyDescent="0.25">
      <c r="BZ435" t="s">
        <v>27</v>
      </c>
      <c r="CA435" s="44">
        <v>5870.5122213494851</v>
      </c>
      <c r="CB435" s="44">
        <v>723.47600232277136</v>
      </c>
      <c r="CC435" s="44">
        <v>43021819.852941163</v>
      </c>
      <c r="CE435" s="13" t="str">
        <f>CE415</f>
        <v>Transmilenio</v>
      </c>
      <c r="CF435" s="13" t="str">
        <f>CF415</f>
        <v>Transmilenio</v>
      </c>
      <c r="CG435" s="12">
        <f t="shared" ref="CG435:CG451" si="44">IFERROR(GETPIVOTDATA("Suma de Huella_Carbono",$BZ$434,"Modo_Principal",$CF435),0)</f>
        <v>1717.3560811513366</v>
      </c>
      <c r="CH435" s="12">
        <f t="shared" ref="CH435:CH451" si="45">IFERROR(GETPIVOTDATA("Suma de Huella_Energetica",$BZ$434,"Modo_Principal",$CF435),0)</f>
        <v>211.5178935303154</v>
      </c>
      <c r="CI435" s="12">
        <f t="shared" ref="CI435:CI451" si="46">IFERROR(GETPIVOTDATA("Suma de Huella_Economica",$BZ$434,"Modo_Principal",$CF435),0)</f>
        <v>35407976.47058823</v>
      </c>
      <c r="CM435" s="34"/>
      <c r="CN435" s="34"/>
      <c r="CO435" s="34"/>
      <c r="CP435" s="34"/>
      <c r="CQ435" s="34"/>
    </row>
    <row r="436" spans="78:95" x14ac:dyDescent="0.25">
      <c r="BZ436" t="s">
        <v>32</v>
      </c>
      <c r="CA436" s="44">
        <v>2656.7941339848694</v>
      </c>
      <c r="CB436" s="44">
        <v>347.90502828054292</v>
      </c>
      <c r="CC436" s="44">
        <v>21680841.659951653</v>
      </c>
      <c r="CE436" s="13" t="str">
        <f t="shared" ref="CE436:CF451" si="47">CE416</f>
        <v>Teletrabajo</v>
      </c>
      <c r="CF436" s="13" t="str">
        <f t="shared" si="47"/>
        <v>Trabajo desde el lugar de residencia, o teletrabajo</v>
      </c>
      <c r="CG436" s="12">
        <f t="shared" si="44"/>
        <v>0</v>
      </c>
      <c r="CH436" s="12">
        <f t="shared" si="45"/>
        <v>0</v>
      </c>
      <c r="CI436" s="12">
        <f t="shared" si="46"/>
        <v>0</v>
      </c>
      <c r="CM436" s="34"/>
      <c r="CN436" s="34"/>
      <c r="CO436" s="34"/>
      <c r="CP436" s="34"/>
      <c r="CQ436" s="34"/>
    </row>
    <row r="437" spans="78:95" x14ac:dyDescent="0.25">
      <c r="BZ437" t="s">
        <v>24</v>
      </c>
      <c r="CA437" s="44">
        <v>1717.3560811513366</v>
      </c>
      <c r="CB437" s="44">
        <v>211.5178935303154</v>
      </c>
      <c r="CC437" s="44">
        <v>35407976.47058823</v>
      </c>
      <c r="CE437" s="13" t="str">
        <f t="shared" si="47"/>
        <v>Bicicleta</v>
      </c>
      <c r="CF437" s="13" t="str">
        <f t="shared" si="47"/>
        <v>Bicicleta</v>
      </c>
      <c r="CG437" s="12">
        <f t="shared" si="44"/>
        <v>2656.7941339848694</v>
      </c>
      <c r="CH437" s="12">
        <f t="shared" si="45"/>
        <v>347.90502828054292</v>
      </c>
      <c r="CI437" s="12">
        <f t="shared" si="46"/>
        <v>21680841.659951653</v>
      </c>
      <c r="CM437" s="34"/>
      <c r="CN437" s="34"/>
      <c r="CO437" s="34"/>
      <c r="CP437" s="34"/>
      <c r="CQ437" s="34"/>
    </row>
    <row r="438" spans="78:95" x14ac:dyDescent="0.25">
      <c r="BZ438" t="s">
        <v>28</v>
      </c>
      <c r="CA438" s="44">
        <v>10795.789483975808</v>
      </c>
      <c r="CB438" s="44">
        <v>1417.1236245226248</v>
      </c>
      <c r="CC438" s="44">
        <v>16000992.445608377</v>
      </c>
      <c r="CE438" s="13" t="str">
        <f t="shared" si="47"/>
        <v>SITP</v>
      </c>
      <c r="CF438" s="13" t="str">
        <f t="shared" si="47"/>
        <v>SITP - Zonal</v>
      </c>
      <c r="CG438" s="12">
        <f t="shared" si="44"/>
        <v>5870.5122213494851</v>
      </c>
      <c r="CH438" s="12">
        <f t="shared" si="45"/>
        <v>723.47600232277136</v>
      </c>
      <c r="CI438" s="12">
        <f t="shared" si="46"/>
        <v>43021819.852941163</v>
      </c>
      <c r="CM438" s="34"/>
      <c r="CN438" s="34"/>
      <c r="CO438" s="34"/>
      <c r="CP438" s="34"/>
      <c r="CQ438" s="34"/>
    </row>
    <row r="439" spans="78:95" x14ac:dyDescent="0.25">
      <c r="BZ439" t="s">
        <v>26</v>
      </c>
      <c r="CA439" s="44">
        <v>21798.472847985395</v>
      </c>
      <c r="CB439" s="44">
        <v>2800.6204236746398</v>
      </c>
      <c r="CC439" s="44">
        <v>86922547.099113628</v>
      </c>
      <c r="CE439" s="13" t="str">
        <f t="shared" si="47"/>
        <v>Automóvil conductor</v>
      </c>
      <c r="CF439" s="13" t="str">
        <f t="shared" si="47"/>
        <v>Automóvil, camioneta o campero como conductor</v>
      </c>
      <c r="CG439" s="12">
        <f t="shared" si="44"/>
        <v>21798.472847985395</v>
      </c>
      <c r="CH439" s="12">
        <f t="shared" si="45"/>
        <v>2800.6204236746398</v>
      </c>
      <c r="CI439" s="12">
        <f t="shared" si="46"/>
        <v>86922547.099113628</v>
      </c>
      <c r="CM439" s="34"/>
      <c r="CN439" s="34"/>
      <c r="CO439" s="34"/>
      <c r="CP439" s="34"/>
      <c r="CQ439" s="34"/>
    </row>
    <row r="440" spans="78:95" x14ac:dyDescent="0.25">
      <c r="BZ440" t="s">
        <v>33</v>
      </c>
      <c r="CA440" s="44">
        <v>2727.3709722992176</v>
      </c>
      <c r="CB440" s="44">
        <v>335.9162198614664</v>
      </c>
      <c r="CC440" s="44">
        <v>14544352.94117647</v>
      </c>
      <c r="CE440" s="13" t="str">
        <f t="shared" si="47"/>
        <v>Motocicleta conductor</v>
      </c>
      <c r="CF440" s="13" t="str">
        <f t="shared" si="47"/>
        <v>Motocicleta como conductor</v>
      </c>
      <c r="CG440" s="12">
        <f t="shared" si="44"/>
        <v>10795.789483975808</v>
      </c>
      <c r="CH440" s="12">
        <f t="shared" si="45"/>
        <v>1417.1236245226248</v>
      </c>
      <c r="CI440" s="12">
        <f t="shared" si="46"/>
        <v>16000992.445608377</v>
      </c>
      <c r="CM440" s="34"/>
      <c r="CN440" s="34"/>
      <c r="CO440" s="34"/>
      <c r="CP440" s="34"/>
      <c r="CQ440" s="34"/>
    </row>
    <row r="441" spans="78:95" x14ac:dyDescent="0.25">
      <c r="BZ441" t="s">
        <v>149</v>
      </c>
      <c r="CA441" s="44">
        <v>0</v>
      </c>
      <c r="CB441" s="44">
        <v>0</v>
      </c>
      <c r="CC441" s="44">
        <v>0</v>
      </c>
      <c r="CE441" s="13" t="str">
        <f t="shared" si="47"/>
        <v>Ruta institucional</v>
      </c>
      <c r="CF441" s="13" t="str">
        <f t="shared" si="47"/>
        <v>Ruta institucional</v>
      </c>
      <c r="CG441" s="12">
        <f t="shared" si="44"/>
        <v>0</v>
      </c>
      <c r="CH441" s="12">
        <f t="shared" si="45"/>
        <v>0</v>
      </c>
      <c r="CI441" s="12">
        <f t="shared" si="46"/>
        <v>0</v>
      </c>
      <c r="CM441" s="34"/>
      <c r="CN441" s="34"/>
      <c r="CO441" s="34"/>
      <c r="CP441" s="34"/>
      <c r="CQ441" s="34"/>
    </row>
    <row r="442" spans="78:95" x14ac:dyDescent="0.25">
      <c r="BZ442" t="s">
        <v>30</v>
      </c>
      <c r="CA442" s="44">
        <v>5431.6670221694549</v>
      </c>
      <c r="CB442" s="44">
        <v>712.3060365868854</v>
      </c>
      <c r="CC442" s="44">
        <v>24136102.94117647</v>
      </c>
      <c r="CE442" s="13" t="str">
        <f t="shared" si="47"/>
        <v>Vehiculo institucional</v>
      </c>
      <c r="CF442" s="13" t="str">
        <f t="shared" si="47"/>
        <v>Vehículo institucional</v>
      </c>
      <c r="CG442" s="12">
        <f t="shared" si="44"/>
        <v>0</v>
      </c>
      <c r="CH442" s="12">
        <f t="shared" si="45"/>
        <v>0</v>
      </c>
      <c r="CI442" s="12">
        <f t="shared" si="46"/>
        <v>0</v>
      </c>
      <c r="CM442" s="34"/>
      <c r="CN442" s="34"/>
      <c r="CO442" s="34"/>
      <c r="CP442" s="34"/>
      <c r="CQ442" s="34"/>
    </row>
    <row r="443" spans="78:95" x14ac:dyDescent="0.25">
      <c r="BZ443" t="s">
        <v>29</v>
      </c>
      <c r="CA443" s="44">
        <v>7669.9054515537382</v>
      </c>
      <c r="CB443" s="44">
        <v>1006.8003113051468</v>
      </c>
      <c r="CC443" s="44">
        <v>25076470.588235289</v>
      </c>
      <c r="CE443" s="13" t="str">
        <f t="shared" si="47"/>
        <v>Taxi</v>
      </c>
      <c r="CF443" s="13" t="str">
        <f t="shared" si="47"/>
        <v>Taxi</v>
      </c>
      <c r="CG443" s="12">
        <f t="shared" si="44"/>
        <v>7669.9054515537382</v>
      </c>
      <c r="CH443" s="12">
        <f t="shared" si="45"/>
        <v>1006.8003113051468</v>
      </c>
      <c r="CI443" s="12">
        <f t="shared" si="46"/>
        <v>25076470.588235289</v>
      </c>
      <c r="CM443" s="34"/>
      <c r="CN443" s="34"/>
      <c r="CO443" s="34"/>
      <c r="CP443" s="34"/>
      <c r="CQ443" s="34"/>
    </row>
    <row r="444" spans="78:95" x14ac:dyDescent="0.25">
      <c r="BZ444" t="s">
        <v>40</v>
      </c>
      <c r="CA444" s="44">
        <v>399.83319182692321</v>
      </c>
      <c r="CB444" s="44">
        <v>49.24539262820516</v>
      </c>
      <c r="CC444" s="44">
        <v>1316514.7058823528</v>
      </c>
      <c r="CE444" s="13" t="str">
        <f t="shared" si="47"/>
        <v>A pie</v>
      </c>
      <c r="CF444" s="13" t="str">
        <f t="shared" si="47"/>
        <v>A pie o silla de ruedas</v>
      </c>
      <c r="CG444" s="12">
        <f t="shared" si="44"/>
        <v>0</v>
      </c>
      <c r="CH444" s="12">
        <f t="shared" si="45"/>
        <v>0</v>
      </c>
      <c r="CI444" s="12">
        <f t="shared" si="46"/>
        <v>0</v>
      </c>
      <c r="CM444" s="34"/>
      <c r="CN444" s="34"/>
      <c r="CO444" s="34"/>
      <c r="CP444" s="34"/>
      <c r="CQ444" s="34"/>
    </row>
    <row r="445" spans="78:95" x14ac:dyDescent="0.25">
      <c r="BZ445" t="s">
        <v>34</v>
      </c>
      <c r="CA445" s="44">
        <v>1167.9329970064116</v>
      </c>
      <c r="CB445" s="44">
        <v>153.31027382239816</v>
      </c>
      <c r="CC445" s="44">
        <v>3761470.588235294</v>
      </c>
      <c r="CE445" s="13" t="str">
        <f t="shared" si="47"/>
        <v>Bus intermunicipal</v>
      </c>
      <c r="CF445" s="13" t="str">
        <f t="shared" si="47"/>
        <v>Bus Intermunicipal</v>
      </c>
      <c r="CG445" s="12">
        <f t="shared" si="44"/>
        <v>2727.3709722992176</v>
      </c>
      <c r="CH445" s="12">
        <f t="shared" si="45"/>
        <v>335.9162198614664</v>
      </c>
      <c r="CI445" s="12">
        <f t="shared" si="46"/>
        <v>14544352.94117647</v>
      </c>
      <c r="CM445" s="34"/>
      <c r="CN445" s="34"/>
      <c r="CO445" s="34"/>
      <c r="CP445" s="34"/>
      <c r="CQ445" s="34"/>
    </row>
    <row r="446" spans="78:95" x14ac:dyDescent="0.25">
      <c r="BZ446" t="s">
        <v>35</v>
      </c>
      <c r="CA446" s="44">
        <v>0</v>
      </c>
      <c r="CB446" s="44">
        <v>0</v>
      </c>
      <c r="CC446" s="44">
        <v>0</v>
      </c>
      <c r="CE446" s="13" t="str">
        <f t="shared" si="47"/>
        <v>Automóvil pasajero</v>
      </c>
      <c r="CF446" s="13" t="str">
        <f t="shared" si="47"/>
        <v>Automóvil, camioneta o campero como pasajero</v>
      </c>
      <c r="CG446" s="12">
        <f t="shared" si="44"/>
        <v>5431.6670221694549</v>
      </c>
      <c r="CH446" s="12">
        <f t="shared" si="45"/>
        <v>712.3060365868854</v>
      </c>
      <c r="CI446" s="12">
        <f t="shared" si="46"/>
        <v>24136102.94117647</v>
      </c>
      <c r="CM446" s="34"/>
      <c r="CN446" s="34"/>
      <c r="CO446" s="34"/>
      <c r="CP446" s="34"/>
      <c r="CQ446" s="34"/>
    </row>
    <row r="447" spans="78:95" x14ac:dyDescent="0.25">
      <c r="BZ447" t="s">
        <v>198</v>
      </c>
      <c r="CA447" s="44">
        <v>60235.634403302647</v>
      </c>
      <c r="CB447" s="44">
        <v>7758.221206534995</v>
      </c>
      <c r="CC447" s="44">
        <v>271869089.29290897</v>
      </c>
      <c r="CE447" s="13" t="str">
        <f t="shared" si="47"/>
        <v>TPC</v>
      </c>
      <c r="CF447" s="13" t="str">
        <f t="shared" si="47"/>
        <v>Transporte Público Colectivo (TPC), ejecutivos</v>
      </c>
      <c r="CG447" s="12">
        <f t="shared" si="44"/>
        <v>399.83319182692321</v>
      </c>
      <c r="CH447" s="12">
        <f t="shared" si="45"/>
        <v>49.24539262820516</v>
      </c>
      <c r="CI447" s="12">
        <f t="shared" si="46"/>
        <v>1316514.7058823528</v>
      </c>
      <c r="CM447" s="34"/>
      <c r="CN447" s="34"/>
      <c r="CO447" s="34"/>
      <c r="CP447" s="34"/>
      <c r="CQ447" s="34"/>
    </row>
    <row r="448" spans="78:95" x14ac:dyDescent="0.25">
      <c r="BZ448"/>
      <c r="CA448"/>
      <c r="CB448"/>
      <c r="CC448"/>
      <c r="CE448" s="13" t="str">
        <f t="shared" si="47"/>
        <v>Patineta</v>
      </c>
      <c r="CF448" s="13" t="str">
        <f t="shared" si="47"/>
        <v>Patineta</v>
      </c>
      <c r="CG448" s="12">
        <f t="shared" si="44"/>
        <v>0</v>
      </c>
      <c r="CH448" s="12">
        <f t="shared" si="45"/>
        <v>0</v>
      </c>
      <c r="CI448" s="12">
        <f t="shared" si="46"/>
        <v>0</v>
      </c>
      <c r="CM448" s="34"/>
      <c r="CN448" s="34"/>
      <c r="CO448" s="34"/>
      <c r="CP448" s="34"/>
      <c r="CQ448" s="34"/>
    </row>
    <row r="449" spans="78:95" x14ac:dyDescent="0.25">
      <c r="BZ449"/>
      <c r="CA449"/>
      <c r="CB449"/>
      <c r="CC449"/>
      <c r="CE449" s="13" t="str">
        <f t="shared" si="47"/>
        <v>Transmicable</v>
      </c>
      <c r="CF449" s="13" t="str">
        <f t="shared" si="47"/>
        <v>Transmicable</v>
      </c>
      <c r="CG449" s="12">
        <f t="shared" si="44"/>
        <v>0</v>
      </c>
      <c r="CH449" s="12">
        <f t="shared" si="45"/>
        <v>0</v>
      </c>
      <c r="CI449" s="12">
        <f t="shared" si="46"/>
        <v>0</v>
      </c>
      <c r="CM449" s="34"/>
      <c r="CN449" s="34"/>
      <c r="CO449" s="34"/>
      <c r="CP449" s="34"/>
      <c r="CQ449" s="34"/>
    </row>
    <row r="450" spans="78:95" x14ac:dyDescent="0.25">
      <c r="CE450" s="13" t="str">
        <f t="shared" si="47"/>
        <v>Bicitaxi</v>
      </c>
      <c r="CF450" s="13" t="str">
        <f t="shared" si="47"/>
        <v>Bicitaxi</v>
      </c>
      <c r="CG450" s="12">
        <f t="shared" si="44"/>
        <v>0</v>
      </c>
      <c r="CH450" s="12">
        <f t="shared" si="45"/>
        <v>0</v>
      </c>
      <c r="CI450" s="12">
        <f t="shared" si="46"/>
        <v>0</v>
      </c>
      <c r="CM450" s="34"/>
      <c r="CN450" s="34"/>
      <c r="CO450" s="34"/>
      <c r="CP450" s="34"/>
      <c r="CQ450" s="34"/>
    </row>
    <row r="451" spans="78:95" x14ac:dyDescent="0.25">
      <c r="CE451" s="13" t="str">
        <f t="shared" si="47"/>
        <v>Provisional</v>
      </c>
      <c r="CF451" s="13" t="str">
        <f t="shared" si="47"/>
        <v>SITP - Provisional</v>
      </c>
      <c r="CG451" s="12">
        <f t="shared" si="44"/>
        <v>0</v>
      </c>
      <c r="CH451" s="12">
        <f t="shared" si="45"/>
        <v>0</v>
      </c>
      <c r="CI451" s="12">
        <f t="shared" si="46"/>
        <v>0</v>
      </c>
      <c r="CM451" s="34"/>
      <c r="CN451" s="34"/>
      <c r="CO451" s="34"/>
      <c r="CP451" s="34"/>
      <c r="CQ451" s="34"/>
    </row>
    <row r="452" spans="78:95" x14ac:dyDescent="0.25">
      <c r="CM452" s="34"/>
      <c r="CN452" s="34"/>
      <c r="CO452" s="34"/>
      <c r="CP452" s="34"/>
      <c r="CQ452" s="34"/>
    </row>
    <row r="453" spans="78:95" x14ac:dyDescent="0.25">
      <c r="BZ453" s="42" t="s">
        <v>214</v>
      </c>
      <c r="CA453" t="s">
        <v>311</v>
      </c>
      <c r="CB453" t="s">
        <v>312</v>
      </c>
      <c r="CC453" t="s">
        <v>314</v>
      </c>
      <c r="CD453"/>
      <c r="CE453" s="19" t="s">
        <v>237</v>
      </c>
      <c r="CF453" s="18" t="s">
        <v>203</v>
      </c>
      <c r="CG453" s="18" t="s">
        <v>467</v>
      </c>
      <c r="CH453" s="18" t="s">
        <v>468</v>
      </c>
      <c r="CI453" s="18" t="s">
        <v>469</v>
      </c>
      <c r="CM453" s="35"/>
      <c r="CN453" s="35"/>
      <c r="CO453" s="34"/>
      <c r="CP453" s="34"/>
      <c r="CQ453" s="34"/>
    </row>
    <row r="454" spans="78:95" x14ac:dyDescent="0.25">
      <c r="BZ454" t="s">
        <v>149</v>
      </c>
      <c r="CA454" s="44">
        <v>0</v>
      </c>
      <c r="CB454" s="44">
        <v>0</v>
      </c>
      <c r="CC454" s="44">
        <v>0</v>
      </c>
      <c r="CD454"/>
      <c r="CE454" s="13" t="s">
        <v>42</v>
      </c>
      <c r="CF454" s="13" t="s">
        <v>42</v>
      </c>
      <c r="CG454" s="12">
        <f t="shared" ref="CG454:CG460" si="48">IFERROR(GETPIVOTDATA("Suma de Huella_Carbono",$BZ$453,"Modo_Principal_Grupo",$CF454),0)</f>
        <v>18384.977918180703</v>
      </c>
      <c r="CH454" s="12">
        <f t="shared" ref="CH454:CH460" si="49">IFERROR(GETPIVOTDATA("Suma de Huella_Energetica",$BZ$453,"Modo_Principal_Grupo",$CF454),0)</f>
        <v>2326.9558196479061</v>
      </c>
      <c r="CI454" s="12">
        <f t="shared" ref="CI454:CI460" si="50">IFERROR(GETPIVOTDATA("Suma de Huella_Economica",$BZ$453,"Modo_Principal_Grupo",$CF454),0)</f>
        <v>119367134.55882356</v>
      </c>
      <c r="CM454" s="34"/>
      <c r="CN454" s="34"/>
      <c r="CO454" s="34"/>
      <c r="CP454" s="34"/>
      <c r="CQ454" s="34"/>
    </row>
    <row r="455" spans="78:95" x14ac:dyDescent="0.25">
      <c r="BZ455" t="s">
        <v>45</v>
      </c>
      <c r="CA455" s="44">
        <v>2656.7941339848694</v>
      </c>
      <c r="CB455" s="44">
        <v>347.90502828054292</v>
      </c>
      <c r="CC455" s="44">
        <v>21680841.659951653</v>
      </c>
      <c r="CD455"/>
      <c r="CE455" s="13" t="s">
        <v>2</v>
      </c>
      <c r="CF455" s="13" t="s">
        <v>2</v>
      </c>
      <c r="CG455" s="12">
        <f t="shared" si="48"/>
        <v>0</v>
      </c>
      <c r="CH455" s="12">
        <f t="shared" si="49"/>
        <v>0</v>
      </c>
      <c r="CI455" s="12">
        <f t="shared" si="50"/>
        <v>0</v>
      </c>
      <c r="CM455" s="34"/>
      <c r="CN455" s="34"/>
      <c r="CO455" s="34"/>
      <c r="CP455" s="34"/>
      <c r="CQ455" s="34"/>
    </row>
    <row r="456" spans="78:95" x14ac:dyDescent="0.25">
      <c r="BZ456" t="s">
        <v>43</v>
      </c>
      <c r="CA456" s="44">
        <v>32594.262331961199</v>
      </c>
      <c r="CB456" s="44">
        <v>4217.7440481972653</v>
      </c>
      <c r="CC456" s="44">
        <v>102923539.54472199</v>
      </c>
      <c r="CD456"/>
      <c r="CE456" s="13" t="s">
        <v>43</v>
      </c>
      <c r="CF456" s="13" t="s">
        <v>43</v>
      </c>
      <c r="CG456" s="12">
        <f t="shared" si="48"/>
        <v>32594.262331961199</v>
      </c>
      <c r="CH456" s="12">
        <f t="shared" si="49"/>
        <v>4217.7440481972653</v>
      </c>
      <c r="CI456" s="12">
        <f t="shared" si="50"/>
        <v>102923539.54472199</v>
      </c>
      <c r="CM456" s="34"/>
      <c r="CN456" s="34"/>
      <c r="CO456" s="34"/>
      <c r="CP456" s="34"/>
      <c r="CQ456" s="34"/>
    </row>
    <row r="457" spans="78:95" x14ac:dyDescent="0.25">
      <c r="BZ457" t="s">
        <v>44</v>
      </c>
      <c r="CA457" s="44">
        <v>6599.6000191758658</v>
      </c>
      <c r="CB457" s="44">
        <v>865.61631040928353</v>
      </c>
      <c r="CC457" s="44">
        <v>27897573.529411759</v>
      </c>
      <c r="CD457"/>
      <c r="CE457" s="13" t="s">
        <v>41</v>
      </c>
      <c r="CF457" s="13" t="s">
        <v>41</v>
      </c>
      <c r="CG457" s="12">
        <f t="shared" si="48"/>
        <v>0</v>
      </c>
      <c r="CH457" s="12">
        <f t="shared" si="49"/>
        <v>0</v>
      </c>
      <c r="CI457" s="12">
        <f t="shared" si="50"/>
        <v>0</v>
      </c>
      <c r="CM457" s="35"/>
      <c r="CN457" s="35"/>
      <c r="CO457" s="34"/>
      <c r="CP457" s="34"/>
      <c r="CQ457" s="34"/>
    </row>
    <row r="458" spans="78:95" x14ac:dyDescent="0.25">
      <c r="BZ458" t="s">
        <v>2</v>
      </c>
      <c r="CA458" s="44">
        <v>0</v>
      </c>
      <c r="CB458" s="44">
        <v>0</v>
      </c>
      <c r="CC458" s="44">
        <v>0</v>
      </c>
      <c r="CD458"/>
      <c r="CE458" s="13" t="s">
        <v>45</v>
      </c>
      <c r="CF458" s="13" t="s">
        <v>45</v>
      </c>
      <c r="CG458" s="12">
        <f t="shared" si="48"/>
        <v>2656.7941339848694</v>
      </c>
      <c r="CH458" s="12">
        <f t="shared" si="49"/>
        <v>347.90502828054292</v>
      </c>
      <c r="CI458" s="12">
        <f t="shared" si="50"/>
        <v>21680841.659951653</v>
      </c>
      <c r="CM458" s="35"/>
      <c r="CN458" s="35"/>
      <c r="CO458" s="34"/>
      <c r="CP458" s="34"/>
      <c r="CQ458" s="34"/>
    </row>
    <row r="459" spans="78:95" x14ac:dyDescent="0.25">
      <c r="BZ459" t="s">
        <v>42</v>
      </c>
      <c r="CA459" s="44">
        <v>18384.977918180703</v>
      </c>
      <c r="CB459" s="44">
        <v>2326.9558196479061</v>
      </c>
      <c r="CC459" s="44">
        <v>119367134.55882356</v>
      </c>
      <c r="CD459"/>
      <c r="CE459" s="13" t="s">
        <v>44</v>
      </c>
      <c r="CF459" s="13" t="s">
        <v>44</v>
      </c>
      <c r="CG459" s="12">
        <f t="shared" si="48"/>
        <v>6599.6000191758658</v>
      </c>
      <c r="CH459" s="12">
        <f t="shared" si="49"/>
        <v>865.61631040928353</v>
      </c>
      <c r="CI459" s="12">
        <f t="shared" si="50"/>
        <v>27897573.529411759</v>
      </c>
      <c r="CM459" s="34"/>
      <c r="CN459" s="34"/>
      <c r="CO459" s="34"/>
      <c r="CP459" s="34"/>
      <c r="CQ459" s="34"/>
    </row>
    <row r="460" spans="78:95" x14ac:dyDescent="0.25">
      <c r="BZ460" t="s">
        <v>198</v>
      </c>
      <c r="CA460" s="44">
        <v>60235.634403302633</v>
      </c>
      <c r="CB460" s="44">
        <v>7758.2212065349977</v>
      </c>
      <c r="CC460" s="44">
        <v>271869089.29290897</v>
      </c>
      <c r="CD460"/>
      <c r="CE460" s="13" t="s">
        <v>149</v>
      </c>
      <c r="CF460" s="13" t="s">
        <v>149</v>
      </c>
      <c r="CG460" s="12">
        <f t="shared" si="48"/>
        <v>0</v>
      </c>
      <c r="CH460" s="12">
        <f t="shared" si="49"/>
        <v>0</v>
      </c>
      <c r="CI460" s="12">
        <f t="shared" si="50"/>
        <v>0</v>
      </c>
      <c r="CM460" s="35"/>
      <c r="CN460" s="35"/>
      <c r="CO460" s="34"/>
      <c r="CP460" s="34"/>
      <c r="CQ460" s="34"/>
    </row>
    <row r="461" spans="78:95" x14ac:dyDescent="0.25">
      <c r="BZ461"/>
      <c r="CA461"/>
      <c r="CB461"/>
      <c r="CC461"/>
      <c r="CD461"/>
      <c r="CE461"/>
      <c r="CF461"/>
      <c r="CG461"/>
      <c r="CH461"/>
      <c r="CI461"/>
      <c r="CM461" s="34"/>
      <c r="CN461" s="34"/>
      <c r="CO461" s="34"/>
      <c r="CP461" s="34"/>
      <c r="CQ461" s="34"/>
    </row>
    <row r="462" spans="78:95" x14ac:dyDescent="0.25">
      <c r="BZ462"/>
      <c r="CA462"/>
      <c r="CB462"/>
      <c r="CC462"/>
      <c r="CD462"/>
      <c r="CE462"/>
      <c r="CF462"/>
      <c r="CG462"/>
      <c r="CH462"/>
      <c r="CI462"/>
      <c r="CM462" s="34"/>
      <c r="CN462" s="34"/>
      <c r="CO462" s="34"/>
      <c r="CP462" s="34"/>
      <c r="CQ462" s="34"/>
    </row>
    <row r="463" spans="78:95" x14ac:dyDescent="0.25">
      <c r="BZ463"/>
      <c r="CA463"/>
      <c r="CB463"/>
      <c r="CC463"/>
      <c r="CD463"/>
      <c r="CE463"/>
      <c r="CF463"/>
      <c r="CG463"/>
      <c r="CH463"/>
      <c r="CI463"/>
      <c r="CM463" s="34"/>
      <c r="CN463" s="34"/>
      <c r="CO463" s="34"/>
      <c r="CP463" s="34"/>
      <c r="CQ463" s="34"/>
    </row>
    <row r="464" spans="78:95" x14ac:dyDescent="0.25">
      <c r="BZ464"/>
      <c r="CA464"/>
      <c r="CB464"/>
      <c r="CC464"/>
      <c r="CD464"/>
      <c r="CE464"/>
      <c r="CF464"/>
      <c r="CG464"/>
      <c r="CH464"/>
      <c r="CI464"/>
      <c r="CM464" s="34"/>
      <c r="CN464" s="34"/>
      <c r="CO464" s="34"/>
      <c r="CP464" s="34"/>
      <c r="CQ464" s="34"/>
    </row>
    <row r="465" spans="78:95" x14ac:dyDescent="0.25">
      <c r="BZ465"/>
      <c r="CA465"/>
      <c r="CB465"/>
      <c r="CC465"/>
      <c r="CD465"/>
      <c r="CE465"/>
      <c r="CF465"/>
      <c r="CG465"/>
      <c r="CH465"/>
      <c r="CI465"/>
      <c r="CM465" s="34"/>
      <c r="CN465" s="34"/>
      <c r="CO465" s="34"/>
      <c r="CP465" s="34"/>
      <c r="CQ465" s="34"/>
    </row>
    <row r="466" spans="78:95" x14ac:dyDescent="0.25">
      <c r="BZ466"/>
      <c r="CA466"/>
      <c r="CB466"/>
      <c r="CC466"/>
      <c r="CD466"/>
      <c r="CE466"/>
      <c r="CF466"/>
      <c r="CG466"/>
      <c r="CH466"/>
      <c r="CI466"/>
      <c r="CM466" s="34"/>
      <c r="CN466" s="34"/>
      <c r="CO466" s="34"/>
      <c r="CP466" s="34"/>
      <c r="CQ466" s="34"/>
    </row>
    <row r="467" spans="78:95" x14ac:dyDescent="0.25">
      <c r="BZ467"/>
      <c r="CA467"/>
      <c r="CB467"/>
      <c r="CC467"/>
      <c r="CD467"/>
      <c r="CE467"/>
      <c r="CF467"/>
      <c r="CG467"/>
      <c r="CH467"/>
      <c r="CI467"/>
      <c r="CM467" s="35"/>
      <c r="CN467" s="35"/>
      <c r="CO467" s="34"/>
      <c r="CP467" s="34"/>
      <c r="CQ467" s="34"/>
    </row>
    <row r="468" spans="78:95" x14ac:dyDescent="0.25">
      <c r="BZ468"/>
      <c r="CA468"/>
      <c r="CB468"/>
      <c r="CC468"/>
      <c r="CD468"/>
      <c r="CE468"/>
      <c r="CF468"/>
      <c r="CG468"/>
      <c r="CH468"/>
      <c r="CI468"/>
      <c r="CM468" s="34"/>
      <c r="CN468" s="34"/>
      <c r="CO468" s="34"/>
      <c r="CP468" s="34"/>
      <c r="CQ468" s="34"/>
    </row>
    <row r="469" spans="78:95" x14ac:dyDescent="0.25">
      <c r="BZ469"/>
      <c r="CA469"/>
      <c r="CB469"/>
      <c r="CC469"/>
      <c r="CD469"/>
      <c r="CE469"/>
      <c r="CF469"/>
      <c r="CG469"/>
      <c r="CH469"/>
      <c r="CI469"/>
      <c r="CM469" s="34"/>
      <c r="CN469" s="34"/>
      <c r="CO469" s="34"/>
      <c r="CP469" s="34"/>
      <c r="CQ469" s="34"/>
    </row>
    <row r="470" spans="78:95" x14ac:dyDescent="0.25">
      <c r="BZ470"/>
      <c r="CA470"/>
      <c r="CB470"/>
      <c r="CC470"/>
      <c r="CD470"/>
      <c r="CE470"/>
      <c r="CF470"/>
      <c r="CG470"/>
      <c r="CH470"/>
      <c r="CI470"/>
      <c r="CM470" s="34"/>
      <c r="CN470" s="34"/>
      <c r="CO470" s="34"/>
      <c r="CP470" s="34"/>
      <c r="CQ470" s="34"/>
    </row>
    <row r="471" spans="78:95" x14ac:dyDescent="0.25">
      <c r="BZ471"/>
      <c r="CA471"/>
      <c r="CB471"/>
      <c r="CC471"/>
      <c r="CD471"/>
      <c r="CE471"/>
      <c r="CF471"/>
      <c r="CG471"/>
      <c r="CH471"/>
      <c r="CI471"/>
      <c r="CM471" s="34"/>
      <c r="CN471" s="34"/>
      <c r="CO471" s="34"/>
      <c r="CP471" s="34"/>
      <c r="CQ471" s="34"/>
    </row>
    <row r="472" spans="78:95" x14ac:dyDescent="0.25">
      <c r="BZ472"/>
      <c r="CA472"/>
      <c r="CB472"/>
      <c r="CC472"/>
      <c r="CD472"/>
      <c r="CM472" s="34"/>
      <c r="CN472" s="34"/>
      <c r="CO472" s="34"/>
      <c r="CP472" s="34"/>
      <c r="CQ472" s="34"/>
    </row>
    <row r="473" spans="78:95" x14ac:dyDescent="0.25">
      <c r="BZ473"/>
      <c r="CA473"/>
      <c r="CB473"/>
      <c r="CC473"/>
      <c r="CD473"/>
      <c r="CM473" s="34"/>
      <c r="CN473" s="34"/>
      <c r="CO473" s="34"/>
      <c r="CP473" s="34"/>
      <c r="CQ473" s="34"/>
    </row>
    <row r="474" spans="78:95" x14ac:dyDescent="0.25">
      <c r="BZ474"/>
      <c r="CA474"/>
      <c r="CB474"/>
      <c r="CC474"/>
      <c r="CD474"/>
      <c r="CM474" s="34"/>
      <c r="CN474" s="34"/>
      <c r="CO474" s="34"/>
      <c r="CP474" s="34"/>
      <c r="CQ474" s="34"/>
    </row>
    <row r="475" spans="78:95" x14ac:dyDescent="0.25">
      <c r="BZ475"/>
      <c r="CA475"/>
      <c r="CB475"/>
      <c r="CC475"/>
      <c r="CD475"/>
      <c r="CM475" s="35"/>
      <c r="CN475" s="35"/>
      <c r="CO475" s="34"/>
      <c r="CP475" s="34"/>
      <c r="CQ475" s="34"/>
    </row>
    <row r="476" spans="78:95" x14ac:dyDescent="0.25">
      <c r="BZ476"/>
      <c r="CA476"/>
      <c r="CB476"/>
      <c r="CC476"/>
      <c r="CD476"/>
      <c r="CM476" s="34"/>
      <c r="CN476" s="34"/>
      <c r="CO476" s="34"/>
      <c r="CP476" s="34"/>
      <c r="CQ476" s="34"/>
    </row>
    <row r="477" spans="78:95" x14ac:dyDescent="0.25">
      <c r="BZ477"/>
      <c r="CA477"/>
      <c r="CB477"/>
      <c r="CC477"/>
      <c r="CD477"/>
      <c r="CM477" s="34"/>
      <c r="CN477" s="34"/>
      <c r="CO477" s="34"/>
      <c r="CP477" s="34"/>
      <c r="CQ477" s="34"/>
    </row>
    <row r="478" spans="78:95" x14ac:dyDescent="0.25">
      <c r="BZ478"/>
      <c r="CA478"/>
      <c r="CB478"/>
      <c r="CC478"/>
      <c r="CD478"/>
      <c r="CM478" s="34"/>
      <c r="CN478" s="34"/>
      <c r="CO478" s="34"/>
      <c r="CP478" s="34"/>
      <c r="CQ478" s="34"/>
    </row>
    <row r="479" spans="78:95" x14ac:dyDescent="0.25">
      <c r="BZ479"/>
      <c r="CA479"/>
      <c r="CB479"/>
      <c r="CC479"/>
      <c r="CD479"/>
      <c r="CM479" s="34"/>
      <c r="CN479" s="34"/>
      <c r="CO479" s="34"/>
      <c r="CP479" s="34"/>
      <c r="CQ479" s="34"/>
    </row>
    <row r="480" spans="78:95" x14ac:dyDescent="0.25">
      <c r="BZ480"/>
      <c r="CA480"/>
      <c r="CB480"/>
      <c r="CC480"/>
      <c r="CD480"/>
      <c r="CM480" s="34"/>
      <c r="CN480" s="34"/>
      <c r="CO480" s="34"/>
      <c r="CP480" s="34"/>
      <c r="CQ480" s="34"/>
    </row>
    <row r="481" spans="79:95" x14ac:dyDescent="0.25">
      <c r="CM481" s="34"/>
      <c r="CN481" s="34"/>
      <c r="CO481" s="34"/>
      <c r="CP481" s="34"/>
      <c r="CQ481" s="34"/>
    </row>
    <row r="482" spans="79:95" x14ac:dyDescent="0.25">
      <c r="CM482" s="34"/>
      <c r="CN482" s="34"/>
      <c r="CO482" s="34"/>
      <c r="CP482" s="34"/>
      <c r="CQ482" s="34"/>
    </row>
    <row r="483" spans="79:95" x14ac:dyDescent="0.25">
      <c r="CM483" s="34"/>
      <c r="CN483" s="34"/>
      <c r="CO483" s="34"/>
      <c r="CP483" s="34"/>
      <c r="CQ483" s="34"/>
    </row>
    <row r="484" spans="79:95" x14ac:dyDescent="0.25">
      <c r="CA484" s="34"/>
      <c r="CB484" s="34"/>
      <c r="CC484" s="34"/>
      <c r="CD484" s="34"/>
      <c r="CE484" s="34"/>
      <c r="CF484" s="34"/>
      <c r="CG484" s="34"/>
      <c r="CH484" s="34"/>
      <c r="CI484" s="34"/>
      <c r="CJ484" s="34"/>
      <c r="CK484" s="34"/>
      <c r="CL484" s="34"/>
      <c r="CM484" s="34"/>
      <c r="CN484" s="34"/>
      <c r="CO484" s="34"/>
      <c r="CP484" s="34"/>
      <c r="CQ484" s="34"/>
    </row>
    <row r="485" spans="79:95" x14ac:dyDescent="0.25">
      <c r="CA485" s="34"/>
      <c r="CB485" s="34"/>
      <c r="CC485" s="34"/>
      <c r="CD485" s="34"/>
      <c r="CE485" s="34"/>
      <c r="CF485" s="34"/>
      <c r="CG485" s="34"/>
      <c r="CH485" s="34"/>
      <c r="CI485" s="34"/>
      <c r="CJ485" s="34"/>
      <c r="CK485" s="34"/>
      <c r="CL485" s="34"/>
      <c r="CM485" s="34"/>
      <c r="CN485" s="34"/>
      <c r="CO485" s="34"/>
      <c r="CP485" s="34"/>
      <c r="CQ485" s="34"/>
    </row>
    <row r="486" spans="79:95" x14ac:dyDescent="0.25">
      <c r="CA486" s="34"/>
      <c r="CB486" s="34"/>
      <c r="CC486" s="34"/>
      <c r="CD486" s="34"/>
      <c r="CE486" s="34"/>
      <c r="CF486" s="34"/>
      <c r="CG486" s="34"/>
      <c r="CH486" s="34"/>
      <c r="CI486" s="34"/>
      <c r="CJ486" s="34"/>
      <c r="CK486" s="34"/>
      <c r="CL486" s="34"/>
      <c r="CM486" s="34"/>
      <c r="CN486" s="34"/>
      <c r="CO486" s="34"/>
      <c r="CP486" s="34"/>
      <c r="CQ486" s="34"/>
    </row>
    <row r="487" spans="79:95" x14ac:dyDescent="0.25">
      <c r="CA487" s="34"/>
      <c r="CB487" s="34"/>
      <c r="CC487" s="34"/>
      <c r="CD487" s="34"/>
      <c r="CE487" s="34"/>
      <c r="CF487" s="34"/>
      <c r="CG487" s="34"/>
      <c r="CH487" s="34"/>
      <c r="CI487" s="34"/>
      <c r="CJ487" s="34"/>
      <c r="CK487" s="34"/>
      <c r="CL487" s="34"/>
      <c r="CM487" s="34"/>
      <c r="CN487" s="34"/>
      <c r="CO487" s="34"/>
      <c r="CP487" s="34"/>
      <c r="CQ487" s="34"/>
    </row>
    <row r="488" spans="79:95" x14ac:dyDescent="0.25">
      <c r="CA488" s="34"/>
      <c r="CB488" s="34"/>
      <c r="CC488" s="34"/>
      <c r="CD488" s="34"/>
      <c r="CE488" s="34"/>
      <c r="CF488" s="34"/>
      <c r="CG488" s="34"/>
      <c r="CH488" s="34"/>
      <c r="CI488" s="34"/>
      <c r="CJ488" s="34"/>
      <c r="CK488" s="34"/>
      <c r="CL488" s="34"/>
      <c r="CM488" s="34"/>
      <c r="CN488" s="34"/>
      <c r="CO488" s="34"/>
      <c r="CP488" s="34"/>
      <c r="CQ488" s="34"/>
    </row>
    <row r="489" spans="79:95" x14ac:dyDescent="0.25">
      <c r="CA489" s="34"/>
      <c r="CB489" s="34"/>
      <c r="CC489" s="34"/>
      <c r="CD489" s="34"/>
      <c r="CE489" s="34"/>
      <c r="CF489" s="34"/>
      <c r="CG489" s="34"/>
      <c r="CH489" s="34"/>
      <c r="CI489" s="34"/>
      <c r="CJ489" s="34"/>
      <c r="CK489" s="34"/>
      <c r="CL489" s="34"/>
      <c r="CM489" s="34"/>
      <c r="CN489" s="34"/>
      <c r="CO489" s="34"/>
      <c r="CP489" s="34"/>
      <c r="CQ489" s="34"/>
    </row>
    <row r="490" spans="79:95" x14ac:dyDescent="0.25">
      <c r="CA490" s="34"/>
      <c r="CB490" s="34"/>
      <c r="CC490" s="34"/>
      <c r="CD490" s="34"/>
      <c r="CE490" s="34"/>
      <c r="CF490" s="34"/>
      <c r="CG490" s="34"/>
      <c r="CH490" s="34"/>
      <c r="CI490" s="34"/>
      <c r="CJ490" s="34"/>
      <c r="CK490" s="34"/>
      <c r="CL490" s="34"/>
      <c r="CM490" s="34"/>
      <c r="CN490" s="34"/>
      <c r="CO490" s="34"/>
      <c r="CP490" s="34"/>
      <c r="CQ490" s="34"/>
    </row>
    <row r="491" spans="79:95" x14ac:dyDescent="0.25">
      <c r="CA491" s="34"/>
      <c r="CB491" s="34"/>
      <c r="CC491" s="34"/>
      <c r="CD491" s="34"/>
      <c r="CE491" s="34"/>
      <c r="CF491" s="34"/>
      <c r="CG491" s="34"/>
      <c r="CH491" s="34"/>
      <c r="CI491" s="34"/>
      <c r="CJ491" s="34"/>
      <c r="CK491" s="34"/>
      <c r="CL491" s="34"/>
      <c r="CM491" s="34"/>
      <c r="CN491" s="34"/>
      <c r="CO491" s="34"/>
      <c r="CP491" s="34"/>
      <c r="CQ491" s="34"/>
    </row>
    <row r="492" spans="79:95" x14ac:dyDescent="0.25">
      <c r="CA492" s="34"/>
      <c r="CB492" s="34"/>
      <c r="CC492" s="34"/>
      <c r="CD492" s="34"/>
      <c r="CE492" s="34"/>
      <c r="CF492" s="34"/>
      <c r="CG492" s="34"/>
      <c r="CH492" s="34"/>
      <c r="CI492" s="34"/>
      <c r="CJ492" s="34"/>
      <c r="CK492" s="34"/>
      <c r="CL492" s="34"/>
      <c r="CM492" s="34"/>
      <c r="CN492" s="34"/>
      <c r="CO492" s="34"/>
      <c r="CP492" s="34"/>
      <c r="CQ492" s="34"/>
    </row>
    <row r="493" spans="79:95" x14ac:dyDescent="0.25">
      <c r="CA493" s="34"/>
      <c r="CB493" s="34"/>
      <c r="CC493" s="34"/>
      <c r="CD493" s="34"/>
      <c r="CE493" s="34"/>
      <c r="CF493" s="34"/>
      <c r="CG493" s="34"/>
      <c r="CH493" s="34"/>
      <c r="CI493" s="34"/>
      <c r="CJ493" s="34"/>
      <c r="CK493" s="34"/>
      <c r="CL493" s="34"/>
      <c r="CM493" s="34"/>
      <c r="CN493" s="34"/>
      <c r="CO493" s="34"/>
      <c r="CP493" s="34"/>
      <c r="CQ493" s="34"/>
    </row>
    <row r="494" spans="79:95" x14ac:dyDescent="0.25">
      <c r="CA494" s="34"/>
      <c r="CB494" s="34"/>
      <c r="CC494" s="34"/>
      <c r="CD494" s="34"/>
      <c r="CE494" s="34"/>
      <c r="CF494" s="34"/>
      <c r="CG494" s="34"/>
      <c r="CH494" s="34"/>
      <c r="CI494" s="34"/>
      <c r="CJ494" s="34"/>
      <c r="CK494" s="34"/>
      <c r="CL494" s="34"/>
      <c r="CM494" s="34"/>
      <c r="CN494" s="34"/>
      <c r="CO494" s="34"/>
      <c r="CP494" s="34"/>
      <c r="CQ494" s="34"/>
    </row>
    <row r="495" spans="79:95" x14ac:dyDescent="0.25">
      <c r="CA495" s="34"/>
      <c r="CB495" s="34"/>
      <c r="CC495" s="34"/>
      <c r="CD495" s="34"/>
      <c r="CE495" s="34"/>
      <c r="CF495" s="34"/>
      <c r="CG495" s="34"/>
      <c r="CH495" s="34"/>
      <c r="CI495" s="34"/>
      <c r="CJ495" s="34"/>
      <c r="CK495" s="34"/>
      <c r="CL495" s="34"/>
      <c r="CM495" s="34"/>
      <c r="CN495" s="34"/>
      <c r="CO495" s="34"/>
      <c r="CP495" s="34"/>
      <c r="CQ495" s="34"/>
    </row>
    <row r="496" spans="79:95" x14ac:dyDescent="0.25">
      <c r="CA496" s="34"/>
      <c r="CB496" s="34"/>
      <c r="CC496" s="34"/>
      <c r="CD496" s="34"/>
      <c r="CE496" s="34"/>
      <c r="CF496" s="34"/>
      <c r="CG496" s="34"/>
      <c r="CH496" s="34"/>
      <c r="CI496" s="34"/>
      <c r="CJ496" s="34"/>
      <c r="CK496" s="34"/>
      <c r="CL496" s="34"/>
      <c r="CM496" s="34"/>
      <c r="CN496" s="34"/>
      <c r="CO496" s="34"/>
      <c r="CP496" s="34"/>
      <c r="CQ496" s="34"/>
    </row>
    <row r="497" spans="79:95" x14ac:dyDescent="0.25">
      <c r="CA497" s="34"/>
      <c r="CB497" s="34"/>
      <c r="CC497" s="34"/>
      <c r="CD497" s="34"/>
      <c r="CE497" s="34"/>
      <c r="CF497" s="34"/>
      <c r="CG497" s="34"/>
      <c r="CH497" s="34"/>
      <c r="CI497" s="34"/>
      <c r="CJ497" s="34"/>
      <c r="CK497" s="34"/>
      <c r="CL497" s="34"/>
      <c r="CM497" s="34"/>
      <c r="CN497" s="34"/>
      <c r="CO497" s="34"/>
      <c r="CP497" s="34"/>
      <c r="CQ497" s="34"/>
    </row>
    <row r="498" spans="79:95" x14ac:dyDescent="0.25">
      <c r="CA498" s="34"/>
      <c r="CB498" s="34"/>
      <c r="CC498" s="34"/>
      <c r="CD498" s="34"/>
      <c r="CE498" s="34"/>
      <c r="CF498" s="34"/>
      <c r="CG498" s="34"/>
      <c r="CH498" s="34"/>
      <c r="CI498" s="34"/>
      <c r="CJ498" s="34"/>
      <c r="CK498" s="34"/>
      <c r="CL498" s="34"/>
      <c r="CM498" s="34"/>
      <c r="CN498" s="34"/>
      <c r="CO498" s="34"/>
      <c r="CP498" s="34"/>
      <c r="CQ498" s="34"/>
    </row>
    <row r="499" spans="79:95" x14ac:dyDescent="0.25">
      <c r="CA499" s="34"/>
      <c r="CB499" s="34"/>
      <c r="CC499" s="34"/>
      <c r="CD499" s="34"/>
      <c r="CE499" s="34"/>
      <c r="CF499" s="34"/>
      <c r="CG499" s="34"/>
      <c r="CH499" s="34"/>
      <c r="CI499" s="34"/>
      <c r="CJ499" s="34"/>
      <c r="CK499" s="34"/>
      <c r="CL499" s="34"/>
      <c r="CM499" s="34"/>
      <c r="CN499" s="34"/>
      <c r="CO499" s="34"/>
      <c r="CP499" s="34"/>
      <c r="CQ499" s="34"/>
    </row>
    <row r="500" spans="79:95" x14ac:dyDescent="0.25">
      <c r="CA500" s="34"/>
      <c r="CB500" s="34"/>
      <c r="CC500" s="34"/>
      <c r="CD500" s="34"/>
      <c r="CE500" s="34"/>
      <c r="CF500" s="34"/>
      <c r="CG500" s="34"/>
      <c r="CH500" s="34"/>
      <c r="CI500" s="34"/>
      <c r="CJ500" s="34"/>
      <c r="CK500" s="34"/>
      <c r="CL500" s="34"/>
      <c r="CM500" s="34"/>
      <c r="CN500" s="34"/>
      <c r="CO500" s="34"/>
      <c r="CP500" s="34"/>
      <c r="CQ500" s="34"/>
    </row>
    <row r="501" spans="79:95" x14ac:dyDescent="0.25">
      <c r="CA501" s="34"/>
      <c r="CB501" s="34"/>
      <c r="CC501" s="34"/>
      <c r="CD501" s="34"/>
      <c r="CE501" s="34"/>
      <c r="CF501" s="34"/>
      <c r="CG501" s="34"/>
      <c r="CH501" s="34"/>
      <c r="CI501" s="34"/>
      <c r="CJ501" s="34"/>
      <c r="CK501" s="34"/>
      <c r="CL501" s="34"/>
      <c r="CM501" s="34"/>
      <c r="CN501" s="34"/>
      <c r="CO501" s="34"/>
      <c r="CP501" s="34"/>
      <c r="CQ501" s="34"/>
    </row>
    <row r="502" spans="79:95" x14ac:dyDescent="0.25">
      <c r="CA502" s="34"/>
      <c r="CB502" s="34"/>
      <c r="CC502" s="34"/>
      <c r="CD502" s="34"/>
      <c r="CE502" s="34"/>
      <c r="CF502" s="34"/>
      <c r="CG502" s="34"/>
      <c r="CH502" s="34"/>
      <c r="CI502" s="34"/>
      <c r="CJ502" s="34"/>
      <c r="CK502" s="34"/>
      <c r="CL502" s="34"/>
      <c r="CM502" s="34"/>
      <c r="CN502" s="34"/>
      <c r="CO502" s="34"/>
      <c r="CP502" s="34"/>
      <c r="CQ502" s="34"/>
    </row>
    <row r="503" spans="79:95" x14ac:dyDescent="0.25">
      <c r="CA503" s="34"/>
      <c r="CB503" s="34"/>
      <c r="CC503" s="34"/>
      <c r="CD503" s="34"/>
      <c r="CE503" s="34"/>
      <c r="CF503" s="34"/>
      <c r="CG503" s="34"/>
      <c r="CH503" s="34"/>
      <c r="CI503" s="34"/>
      <c r="CJ503" s="34"/>
      <c r="CK503" s="34"/>
      <c r="CL503" s="34"/>
      <c r="CM503" s="34"/>
      <c r="CN503" s="34"/>
      <c r="CO503" s="34"/>
      <c r="CP503" s="34"/>
      <c r="CQ503" s="34"/>
    </row>
    <row r="504" spans="79:95" x14ac:dyDescent="0.25">
      <c r="CA504" s="34"/>
      <c r="CB504" s="34"/>
      <c r="CC504" s="34"/>
      <c r="CD504" s="34"/>
      <c r="CE504" s="34"/>
      <c r="CF504" s="34"/>
      <c r="CG504" s="34"/>
      <c r="CH504" s="34"/>
      <c r="CI504" s="34"/>
      <c r="CJ504" s="34"/>
      <c r="CK504" s="34"/>
      <c r="CL504" s="34"/>
      <c r="CM504" s="34"/>
      <c r="CN504" s="34"/>
      <c r="CO504" s="34"/>
      <c r="CP504" s="34"/>
      <c r="CQ504" s="34"/>
    </row>
    <row r="505" spans="79:95" x14ac:dyDescent="0.25">
      <c r="CA505" s="34"/>
      <c r="CB505" s="34"/>
      <c r="CC505" s="34"/>
      <c r="CD505" s="34"/>
      <c r="CE505" s="34"/>
      <c r="CF505" s="34"/>
      <c r="CG505" s="34"/>
      <c r="CH505" s="34"/>
      <c r="CI505" s="34"/>
      <c r="CJ505" s="34"/>
      <c r="CK505" s="34"/>
      <c r="CL505" s="34"/>
      <c r="CM505" s="34"/>
      <c r="CN505" s="34"/>
      <c r="CO505" s="34"/>
      <c r="CP505" s="34"/>
      <c r="CQ505" s="34"/>
    </row>
    <row r="506" spans="79:95" x14ac:dyDescent="0.25">
      <c r="CA506" s="34"/>
      <c r="CB506" s="34"/>
      <c r="CC506" s="34"/>
      <c r="CD506" s="34"/>
      <c r="CE506" s="34"/>
      <c r="CF506" s="34"/>
      <c r="CG506" s="34"/>
      <c r="CH506" s="34"/>
      <c r="CI506" s="34"/>
      <c r="CJ506" s="34"/>
      <c r="CK506" s="34"/>
      <c r="CL506" s="34"/>
      <c r="CM506" s="34"/>
      <c r="CN506" s="34"/>
      <c r="CO506" s="34"/>
      <c r="CP506" s="34"/>
      <c r="CQ506" s="34"/>
    </row>
    <row r="507" spans="79:95" x14ac:dyDescent="0.25">
      <c r="CA507" s="34"/>
      <c r="CB507" s="34"/>
      <c r="CC507" s="34"/>
      <c r="CD507" s="34"/>
      <c r="CE507" s="34"/>
      <c r="CF507" s="34"/>
      <c r="CG507" s="34"/>
      <c r="CH507" s="34"/>
      <c r="CI507" s="34"/>
      <c r="CJ507" s="34"/>
      <c r="CK507" s="34"/>
      <c r="CL507" s="34"/>
      <c r="CM507" s="34"/>
      <c r="CN507" s="34"/>
      <c r="CO507" s="34"/>
      <c r="CP507" s="34"/>
      <c r="CQ507" s="34"/>
    </row>
    <row r="508" spans="79:95" x14ac:dyDescent="0.25">
      <c r="CA508" s="34"/>
      <c r="CB508" s="34"/>
      <c r="CC508" s="34"/>
      <c r="CD508" s="34"/>
      <c r="CE508" s="34"/>
      <c r="CF508" s="34"/>
      <c r="CG508" s="34"/>
      <c r="CH508" s="34"/>
      <c r="CI508" s="34"/>
      <c r="CJ508" s="34"/>
      <c r="CK508" s="34"/>
      <c r="CL508" s="34"/>
      <c r="CM508" s="34"/>
      <c r="CN508" s="34"/>
      <c r="CO508" s="34"/>
      <c r="CP508" s="34"/>
      <c r="CQ508" s="34"/>
    </row>
    <row r="509" spans="79:95" x14ac:dyDescent="0.25">
      <c r="CA509" s="34"/>
      <c r="CB509" s="34"/>
      <c r="CC509" s="34"/>
      <c r="CD509" s="34"/>
      <c r="CE509" s="34"/>
      <c r="CF509" s="34"/>
      <c r="CG509" s="34"/>
      <c r="CH509" s="34"/>
      <c r="CI509" s="34"/>
      <c r="CJ509" s="34"/>
      <c r="CK509" s="34"/>
      <c r="CL509" s="34"/>
      <c r="CM509" s="34"/>
      <c r="CN509" s="34"/>
      <c r="CO509" s="34"/>
      <c r="CP509" s="34"/>
      <c r="CQ509" s="34"/>
    </row>
    <row r="510" spans="79:95" x14ac:dyDescent="0.25">
      <c r="CA510" s="34"/>
      <c r="CB510" s="34"/>
      <c r="CC510" s="34"/>
      <c r="CD510" s="34"/>
      <c r="CE510" s="34"/>
      <c r="CF510" s="34"/>
      <c r="CG510" s="34"/>
      <c r="CH510" s="34"/>
      <c r="CI510" s="34"/>
      <c r="CJ510" s="34"/>
      <c r="CK510" s="34"/>
      <c r="CL510" s="34"/>
      <c r="CM510" s="34"/>
      <c r="CN510" s="34"/>
      <c r="CO510" s="34"/>
      <c r="CP510" s="34"/>
      <c r="CQ510" s="34"/>
    </row>
    <row r="511" spans="79:95" x14ac:dyDescent="0.25">
      <c r="CA511" s="34"/>
      <c r="CB511" s="34"/>
      <c r="CC511" s="34"/>
      <c r="CD511" s="34"/>
      <c r="CE511" s="34"/>
      <c r="CF511" s="34"/>
      <c r="CG511" s="34"/>
      <c r="CH511" s="34"/>
      <c r="CI511" s="34"/>
      <c r="CJ511" s="34"/>
      <c r="CK511" s="34"/>
      <c r="CL511" s="34"/>
      <c r="CM511" s="34"/>
      <c r="CN511" s="34"/>
      <c r="CO511" s="34"/>
      <c r="CP511" s="34"/>
      <c r="CQ511" s="34"/>
    </row>
    <row r="512" spans="79:95" x14ac:dyDescent="0.25">
      <c r="CA512" s="34"/>
      <c r="CB512" s="34"/>
      <c r="CC512" s="34"/>
      <c r="CD512" s="34"/>
      <c r="CE512" s="34"/>
      <c r="CF512" s="34"/>
      <c r="CG512" s="34"/>
      <c r="CH512" s="34"/>
      <c r="CI512" s="34"/>
      <c r="CJ512" s="34"/>
      <c r="CK512" s="34"/>
      <c r="CL512" s="34"/>
      <c r="CM512" s="34"/>
      <c r="CN512" s="34"/>
      <c r="CO512" s="34"/>
      <c r="CP512" s="34"/>
      <c r="CQ512" s="34"/>
    </row>
    <row r="513" spans="79:95" x14ac:dyDescent="0.25">
      <c r="CA513" s="34"/>
      <c r="CB513" s="34"/>
      <c r="CC513" s="34"/>
      <c r="CD513" s="34"/>
      <c r="CE513" s="34"/>
      <c r="CF513" s="34"/>
      <c r="CG513" s="34"/>
      <c r="CH513" s="34"/>
      <c r="CI513" s="34"/>
      <c r="CJ513" s="34"/>
      <c r="CK513" s="34"/>
      <c r="CL513" s="34"/>
      <c r="CM513" s="34"/>
      <c r="CN513" s="34"/>
      <c r="CO513" s="34"/>
      <c r="CP513" s="34"/>
      <c r="CQ513" s="34"/>
    </row>
    <row r="514" spans="79:95" x14ac:dyDescent="0.25">
      <c r="CA514" s="34"/>
      <c r="CB514" s="34"/>
      <c r="CC514" s="34"/>
      <c r="CD514" s="34"/>
      <c r="CE514" s="34"/>
      <c r="CF514" s="34"/>
      <c r="CG514" s="34"/>
      <c r="CH514" s="34"/>
      <c r="CI514" s="34"/>
      <c r="CJ514" s="34"/>
      <c r="CK514" s="34"/>
      <c r="CL514" s="34"/>
      <c r="CM514" s="34"/>
      <c r="CN514" s="34"/>
      <c r="CO514" s="34"/>
      <c r="CP514" s="34"/>
      <c r="CQ514" s="34"/>
    </row>
    <row r="515" spans="79:95" x14ac:dyDescent="0.25">
      <c r="CA515" s="34"/>
      <c r="CB515" s="34"/>
      <c r="CC515" s="34"/>
      <c r="CD515" s="34"/>
      <c r="CE515" s="34"/>
      <c r="CF515" s="34"/>
      <c r="CG515" s="34"/>
      <c r="CH515" s="34"/>
      <c r="CI515" s="34"/>
      <c r="CJ515" s="34"/>
      <c r="CK515" s="34"/>
      <c r="CL515" s="34"/>
      <c r="CM515" s="34"/>
      <c r="CN515" s="34"/>
      <c r="CO515" s="34"/>
      <c r="CP515" s="34"/>
      <c r="CQ515" s="34"/>
    </row>
    <row r="516" spans="79:95" x14ac:dyDescent="0.25">
      <c r="CA516" s="34"/>
      <c r="CB516" s="34"/>
      <c r="CC516" s="34"/>
      <c r="CD516" s="34"/>
      <c r="CE516" s="34"/>
      <c r="CF516" s="34"/>
      <c r="CG516" s="34"/>
      <c r="CH516" s="34"/>
      <c r="CI516" s="34"/>
      <c r="CJ516" s="34"/>
      <c r="CK516" s="34"/>
      <c r="CL516" s="34"/>
      <c r="CM516" s="34"/>
      <c r="CN516" s="34"/>
      <c r="CO516" s="34"/>
      <c r="CP516" s="34"/>
      <c r="CQ516" s="34"/>
    </row>
    <row r="517" spans="79:95" x14ac:dyDescent="0.25">
      <c r="CA517" s="34"/>
      <c r="CB517" s="34"/>
      <c r="CC517" s="34"/>
      <c r="CD517" s="34"/>
      <c r="CE517" s="34"/>
      <c r="CF517" s="34"/>
      <c r="CG517" s="34"/>
      <c r="CH517" s="34"/>
      <c r="CI517" s="34"/>
      <c r="CJ517" s="34"/>
      <c r="CK517" s="34"/>
      <c r="CL517" s="34"/>
      <c r="CM517" s="34"/>
      <c r="CN517" s="34"/>
      <c r="CO517" s="34"/>
      <c r="CP517" s="34"/>
      <c r="CQ517" s="34"/>
    </row>
    <row r="518" spans="79:95" x14ac:dyDescent="0.25">
      <c r="CA518" s="34"/>
      <c r="CB518" s="34"/>
      <c r="CC518" s="34"/>
      <c r="CD518" s="34"/>
      <c r="CE518" s="34"/>
      <c r="CF518" s="34"/>
      <c r="CG518" s="34"/>
      <c r="CH518" s="34"/>
      <c r="CI518" s="34"/>
      <c r="CJ518" s="34"/>
      <c r="CK518" s="34"/>
      <c r="CL518" s="34"/>
      <c r="CM518" s="34"/>
      <c r="CN518" s="34"/>
      <c r="CO518" s="34"/>
      <c r="CP518" s="34"/>
      <c r="CQ518" s="34"/>
    </row>
    <row r="519" spans="79:95" x14ac:dyDescent="0.25">
      <c r="CA519" s="34"/>
      <c r="CB519" s="34"/>
      <c r="CC519" s="34"/>
      <c r="CD519" s="34"/>
      <c r="CE519" s="34"/>
      <c r="CF519" s="34"/>
      <c r="CG519" s="34"/>
      <c r="CH519" s="34"/>
      <c r="CI519" s="34"/>
      <c r="CJ519" s="34"/>
      <c r="CK519" s="34"/>
      <c r="CL519" s="34"/>
      <c r="CM519" s="34"/>
      <c r="CN519" s="34"/>
      <c r="CO519" s="34"/>
      <c r="CP519" s="34"/>
      <c r="CQ519" s="34"/>
    </row>
    <row r="520" spans="79:95" x14ac:dyDescent="0.25">
      <c r="CA520" s="34"/>
      <c r="CB520" s="34"/>
      <c r="CC520" s="34"/>
      <c r="CD520" s="34"/>
      <c r="CE520" s="34"/>
      <c r="CF520" s="34"/>
      <c r="CG520" s="34"/>
      <c r="CH520" s="34"/>
      <c r="CI520" s="34"/>
      <c r="CJ520" s="34"/>
      <c r="CK520" s="34"/>
      <c r="CL520" s="34"/>
      <c r="CM520" s="34"/>
      <c r="CN520" s="34"/>
      <c r="CO520" s="34"/>
      <c r="CP520" s="34"/>
      <c r="CQ520" s="34"/>
    </row>
    <row r="521" spans="79:95" x14ac:dyDescent="0.25">
      <c r="CA521" s="34"/>
      <c r="CB521" s="34"/>
      <c r="CC521" s="34"/>
      <c r="CD521" s="34"/>
      <c r="CE521" s="34"/>
      <c r="CF521" s="34"/>
      <c r="CG521" s="34"/>
      <c r="CH521" s="34"/>
      <c r="CI521" s="34"/>
      <c r="CJ521" s="34"/>
      <c r="CK521" s="34"/>
      <c r="CL521" s="34"/>
      <c r="CM521" s="34"/>
      <c r="CN521" s="34"/>
      <c r="CO521" s="34"/>
      <c r="CP521" s="34"/>
      <c r="CQ521" s="34"/>
    </row>
    <row r="522" spans="79:95" x14ac:dyDescent="0.25">
      <c r="CA522" s="34"/>
      <c r="CB522" s="34"/>
      <c r="CC522" s="34"/>
      <c r="CD522" s="34"/>
      <c r="CE522" s="34"/>
      <c r="CF522" s="34"/>
      <c r="CG522" s="34"/>
      <c r="CH522" s="34"/>
      <c r="CI522" s="34"/>
      <c r="CJ522" s="34"/>
      <c r="CK522" s="34"/>
      <c r="CL522" s="34"/>
      <c r="CM522" s="34"/>
      <c r="CN522" s="34"/>
      <c r="CO522" s="34"/>
      <c r="CP522" s="34"/>
      <c r="CQ522" s="34"/>
    </row>
    <row r="523" spans="79:95" x14ac:dyDescent="0.25">
      <c r="CA523" s="34"/>
      <c r="CB523" s="34"/>
      <c r="CC523" s="34"/>
      <c r="CD523" s="34"/>
      <c r="CE523" s="34"/>
      <c r="CF523" s="34"/>
      <c r="CG523" s="34"/>
      <c r="CH523" s="34"/>
      <c r="CI523" s="34"/>
      <c r="CJ523" s="34"/>
      <c r="CK523" s="34"/>
      <c r="CL523" s="34"/>
      <c r="CM523" s="34"/>
      <c r="CN523" s="34"/>
      <c r="CO523" s="34"/>
      <c r="CP523" s="34"/>
      <c r="CQ523" s="34"/>
    </row>
    <row r="524" spans="79:95" x14ac:dyDescent="0.25">
      <c r="CA524" s="34"/>
      <c r="CB524" s="34"/>
      <c r="CC524" s="34"/>
      <c r="CD524" s="34"/>
      <c r="CE524" s="34"/>
      <c r="CF524" s="34"/>
      <c r="CG524" s="34"/>
      <c r="CH524" s="34"/>
      <c r="CI524" s="34"/>
      <c r="CJ524" s="34"/>
      <c r="CK524" s="34"/>
      <c r="CL524" s="34"/>
      <c r="CM524" s="34"/>
      <c r="CN524" s="34"/>
      <c r="CO524" s="34"/>
      <c r="CP524" s="34"/>
      <c r="CQ524" s="34"/>
    </row>
    <row r="525" spans="79:95" x14ac:dyDescent="0.25">
      <c r="CA525" s="34"/>
      <c r="CB525" s="34"/>
      <c r="CC525" s="34"/>
      <c r="CD525" s="34"/>
      <c r="CE525" s="34"/>
      <c r="CF525" s="34"/>
      <c r="CG525" s="34"/>
      <c r="CH525" s="34"/>
      <c r="CI525" s="34"/>
      <c r="CJ525" s="34"/>
      <c r="CK525" s="34"/>
      <c r="CL525" s="34"/>
      <c r="CM525" s="34"/>
      <c r="CN525" s="34"/>
      <c r="CO525" s="34"/>
      <c r="CP525" s="34"/>
      <c r="CQ525" s="34"/>
    </row>
    <row r="526" spans="79:95" x14ac:dyDescent="0.25">
      <c r="CA526" s="34"/>
      <c r="CB526" s="34"/>
      <c r="CC526" s="34"/>
      <c r="CD526" s="34"/>
      <c r="CE526" s="34"/>
      <c r="CF526" s="34"/>
      <c r="CG526" s="34"/>
      <c r="CH526" s="34"/>
      <c r="CI526" s="34"/>
      <c r="CJ526" s="34"/>
      <c r="CK526" s="34"/>
      <c r="CL526" s="34"/>
      <c r="CM526" s="34"/>
      <c r="CN526" s="34"/>
      <c r="CO526" s="34"/>
      <c r="CP526" s="34"/>
      <c r="CQ526" s="34"/>
    </row>
    <row r="527" spans="79:95" x14ac:dyDescent="0.25">
      <c r="CA527" s="34"/>
      <c r="CB527" s="34"/>
      <c r="CC527" s="34"/>
      <c r="CD527" s="34"/>
      <c r="CE527" s="34"/>
      <c r="CF527" s="34"/>
      <c r="CG527" s="34"/>
      <c r="CH527" s="34"/>
      <c r="CI527" s="34"/>
      <c r="CJ527" s="34"/>
      <c r="CK527" s="34"/>
      <c r="CL527" s="34"/>
      <c r="CM527" s="34"/>
      <c r="CN527" s="34"/>
      <c r="CO527" s="34"/>
      <c r="CP527" s="34"/>
      <c r="CQ527" s="34"/>
    </row>
    <row r="528" spans="79:95" x14ac:dyDescent="0.25">
      <c r="CA528" s="34"/>
      <c r="CB528" s="34"/>
      <c r="CC528" s="34"/>
      <c r="CD528" s="34"/>
      <c r="CE528" s="34"/>
      <c r="CF528" s="34"/>
      <c r="CG528" s="34"/>
      <c r="CH528" s="34"/>
      <c r="CI528" s="34"/>
      <c r="CJ528" s="34"/>
      <c r="CK528" s="34"/>
      <c r="CL528" s="34"/>
      <c r="CM528" s="34"/>
      <c r="CN528" s="34"/>
      <c r="CO528" s="34"/>
      <c r="CP528" s="34"/>
      <c r="CQ528" s="34"/>
    </row>
    <row r="529" spans="79:95" x14ac:dyDescent="0.25">
      <c r="CA529" s="34"/>
      <c r="CB529" s="34"/>
      <c r="CC529" s="34"/>
      <c r="CD529" s="34"/>
      <c r="CE529" s="34"/>
      <c r="CF529" s="34"/>
      <c r="CG529" s="34"/>
      <c r="CH529" s="34"/>
      <c r="CI529" s="34"/>
      <c r="CJ529" s="34"/>
      <c r="CK529" s="34"/>
      <c r="CL529" s="34"/>
      <c r="CM529" s="34"/>
      <c r="CN529" s="34"/>
      <c r="CO529" s="34"/>
      <c r="CP529" s="34"/>
      <c r="CQ529" s="34"/>
    </row>
    <row r="530" spans="79:95" x14ac:dyDescent="0.25">
      <c r="CA530" s="34"/>
      <c r="CB530" s="34"/>
      <c r="CC530" s="34"/>
      <c r="CD530" s="34"/>
      <c r="CE530" s="34"/>
      <c r="CF530" s="34"/>
      <c r="CG530" s="34"/>
      <c r="CH530" s="34"/>
      <c r="CI530" s="34"/>
      <c r="CJ530" s="34"/>
      <c r="CK530" s="34"/>
      <c r="CL530" s="34"/>
      <c r="CM530" s="34"/>
      <c r="CN530" s="34"/>
      <c r="CO530" s="34"/>
      <c r="CP530" s="34"/>
      <c r="CQ530" s="34"/>
    </row>
    <row r="531" spans="79:95" x14ac:dyDescent="0.25">
      <c r="CA531" s="34"/>
      <c r="CB531" s="34"/>
      <c r="CC531" s="34"/>
      <c r="CD531" s="34"/>
      <c r="CE531" s="34"/>
      <c r="CF531" s="34"/>
      <c r="CG531" s="34"/>
      <c r="CH531" s="34"/>
      <c r="CI531" s="34"/>
      <c r="CJ531" s="34"/>
      <c r="CK531" s="34"/>
      <c r="CL531" s="34"/>
      <c r="CM531" s="34"/>
      <c r="CN531" s="34"/>
      <c r="CO531" s="34"/>
      <c r="CP531" s="34"/>
      <c r="CQ531" s="34"/>
    </row>
    <row r="532" spans="79:95" x14ac:dyDescent="0.25">
      <c r="CA532" s="34"/>
      <c r="CB532" s="34"/>
      <c r="CC532" s="34"/>
      <c r="CD532" s="34"/>
      <c r="CE532" s="34"/>
      <c r="CF532" s="34"/>
      <c r="CG532" s="34"/>
      <c r="CH532" s="34"/>
      <c r="CI532" s="34"/>
      <c r="CJ532" s="34"/>
      <c r="CK532" s="34"/>
      <c r="CL532" s="34"/>
      <c r="CM532" s="34"/>
      <c r="CN532" s="34"/>
      <c r="CO532" s="34"/>
      <c r="CP532" s="34"/>
      <c r="CQ532" s="34"/>
    </row>
    <row r="533" spans="79:95" x14ac:dyDescent="0.25">
      <c r="CA533" s="34"/>
      <c r="CB533" s="34"/>
      <c r="CC533" s="34"/>
      <c r="CD533" s="34"/>
      <c r="CE533" s="34"/>
      <c r="CF533" s="34"/>
      <c r="CG533" s="34"/>
      <c r="CH533" s="34"/>
      <c r="CI533" s="34"/>
      <c r="CJ533" s="34"/>
      <c r="CK533" s="34"/>
      <c r="CL533" s="34"/>
      <c r="CM533" s="34"/>
      <c r="CN533" s="34"/>
      <c r="CO533" s="34"/>
      <c r="CP533" s="34"/>
      <c r="CQ533" s="34"/>
    </row>
    <row r="534" spans="79:95" x14ac:dyDescent="0.25">
      <c r="CA534" s="34"/>
      <c r="CB534" s="34"/>
      <c r="CC534" s="34"/>
      <c r="CD534" s="34"/>
      <c r="CE534" s="34"/>
      <c r="CF534" s="34"/>
      <c r="CG534" s="34"/>
      <c r="CH534" s="34"/>
      <c r="CI534" s="34"/>
      <c r="CJ534" s="34"/>
      <c r="CK534" s="34"/>
      <c r="CL534" s="34"/>
      <c r="CM534" s="34"/>
      <c r="CN534" s="34"/>
      <c r="CO534" s="34"/>
      <c r="CP534" s="34"/>
      <c r="CQ534" s="34"/>
    </row>
    <row r="535" spans="79:95" x14ac:dyDescent="0.25">
      <c r="CA535" s="34"/>
      <c r="CB535" s="34"/>
      <c r="CC535" s="34"/>
      <c r="CD535" s="34"/>
      <c r="CE535" s="34"/>
      <c r="CF535" s="34"/>
      <c r="CG535" s="34"/>
      <c r="CH535" s="34"/>
      <c r="CI535" s="34"/>
      <c r="CJ535" s="34"/>
      <c r="CK535" s="34"/>
      <c r="CL535" s="34"/>
      <c r="CM535" s="34"/>
      <c r="CN535" s="34"/>
      <c r="CO535" s="34"/>
      <c r="CP535" s="34"/>
      <c r="CQ535" s="34"/>
    </row>
    <row r="536" spans="79:95" x14ac:dyDescent="0.25">
      <c r="CA536" s="34"/>
      <c r="CB536" s="34"/>
      <c r="CC536" s="34"/>
      <c r="CD536" s="34"/>
      <c r="CE536" s="34"/>
      <c r="CF536" s="34"/>
      <c r="CG536" s="34"/>
      <c r="CH536" s="34"/>
      <c r="CI536" s="34"/>
      <c r="CJ536" s="34"/>
      <c r="CK536" s="34"/>
      <c r="CL536" s="34"/>
      <c r="CM536" s="34"/>
      <c r="CN536" s="34"/>
      <c r="CO536" s="34"/>
      <c r="CP536" s="34"/>
      <c r="CQ536" s="34"/>
    </row>
    <row r="537" spans="79:95" x14ac:dyDescent="0.25">
      <c r="CA537" s="34"/>
      <c r="CB537" s="34"/>
      <c r="CC537" s="34"/>
      <c r="CD537" s="34"/>
      <c r="CE537" s="34"/>
      <c r="CF537" s="34"/>
      <c r="CG537" s="34"/>
      <c r="CH537" s="34"/>
      <c r="CI537" s="34"/>
      <c r="CJ537" s="34"/>
      <c r="CK537" s="34"/>
      <c r="CL537" s="34"/>
      <c r="CM537" s="34"/>
      <c r="CN537" s="34"/>
      <c r="CO537" s="34"/>
      <c r="CP537" s="34"/>
      <c r="CQ537" s="34"/>
    </row>
    <row r="538" spans="79:95" x14ac:dyDescent="0.25">
      <c r="CA538" s="34"/>
      <c r="CB538" s="34"/>
      <c r="CC538" s="34"/>
      <c r="CD538" s="34"/>
      <c r="CE538" s="34"/>
      <c r="CF538" s="34"/>
      <c r="CG538" s="34"/>
      <c r="CH538" s="34"/>
      <c r="CI538" s="34"/>
      <c r="CJ538" s="34"/>
      <c r="CK538" s="34"/>
      <c r="CL538" s="34"/>
      <c r="CM538" s="34"/>
      <c r="CN538" s="34"/>
      <c r="CO538" s="34"/>
      <c r="CP538" s="34"/>
      <c r="CQ538" s="34"/>
    </row>
    <row r="539" spans="79:95" x14ac:dyDescent="0.25">
      <c r="CA539" s="34"/>
      <c r="CB539" s="34"/>
      <c r="CC539" s="34"/>
      <c r="CD539" s="34"/>
      <c r="CE539" s="34"/>
      <c r="CF539" s="34"/>
      <c r="CG539" s="34"/>
      <c r="CH539" s="34"/>
      <c r="CI539" s="34"/>
      <c r="CJ539" s="34"/>
      <c r="CK539" s="34"/>
      <c r="CL539" s="34"/>
      <c r="CM539" s="34"/>
      <c r="CN539" s="34"/>
      <c r="CO539" s="34"/>
      <c r="CP539" s="34"/>
      <c r="CQ539" s="34"/>
    </row>
    <row r="540" spans="79:95" x14ac:dyDescent="0.25">
      <c r="CA540" s="34"/>
      <c r="CB540" s="34"/>
      <c r="CC540" s="34"/>
      <c r="CD540" s="34"/>
      <c r="CE540" s="34"/>
      <c r="CF540" s="34"/>
      <c r="CG540" s="34"/>
      <c r="CH540" s="34"/>
      <c r="CI540" s="34"/>
      <c r="CJ540" s="34"/>
      <c r="CK540" s="34"/>
      <c r="CL540" s="34"/>
      <c r="CM540" s="34"/>
      <c r="CN540" s="34"/>
      <c r="CO540" s="34"/>
      <c r="CP540" s="34"/>
      <c r="CQ540" s="34"/>
    </row>
    <row r="541" spans="79:95" x14ac:dyDescent="0.25">
      <c r="CA541" s="34"/>
      <c r="CB541" s="34"/>
      <c r="CC541" s="34"/>
      <c r="CD541" s="34"/>
      <c r="CE541" s="34"/>
      <c r="CF541" s="34"/>
      <c r="CG541" s="34"/>
      <c r="CH541" s="34"/>
      <c r="CI541" s="34"/>
      <c r="CJ541" s="34"/>
      <c r="CK541" s="34"/>
      <c r="CL541" s="34"/>
      <c r="CM541" s="34"/>
      <c r="CN541" s="34"/>
      <c r="CO541" s="34"/>
      <c r="CP541" s="34"/>
      <c r="CQ541" s="34"/>
    </row>
    <row r="542" spans="79:95" x14ac:dyDescent="0.25">
      <c r="CA542" s="34"/>
      <c r="CB542" s="34"/>
      <c r="CC542" s="34"/>
      <c r="CD542" s="34"/>
      <c r="CE542" s="34"/>
      <c r="CF542" s="34"/>
      <c r="CG542" s="34"/>
      <c r="CH542" s="34"/>
      <c r="CI542" s="34"/>
      <c r="CJ542" s="34"/>
      <c r="CK542" s="34"/>
      <c r="CL542" s="34"/>
      <c r="CM542" s="34"/>
      <c r="CN542" s="34"/>
      <c r="CO542" s="34"/>
      <c r="CP542" s="34"/>
      <c r="CQ542" s="34"/>
    </row>
    <row r="543" spans="79:95" x14ac:dyDescent="0.25">
      <c r="CA543" s="34"/>
      <c r="CB543" s="34"/>
      <c r="CC543" s="34"/>
      <c r="CD543" s="34"/>
      <c r="CE543" s="34"/>
      <c r="CF543" s="34"/>
      <c r="CG543" s="34"/>
      <c r="CH543" s="34"/>
      <c r="CI543" s="34"/>
      <c r="CJ543" s="34"/>
      <c r="CK543" s="34"/>
      <c r="CL543" s="34"/>
      <c r="CM543" s="34"/>
      <c r="CN543" s="34"/>
      <c r="CO543" s="34"/>
      <c r="CP543" s="34"/>
      <c r="CQ543" s="34"/>
    </row>
    <row r="544" spans="79:95" x14ac:dyDescent="0.25">
      <c r="CA544" s="34"/>
      <c r="CB544" s="34"/>
      <c r="CC544" s="34"/>
      <c r="CD544" s="34"/>
      <c r="CE544" s="34"/>
      <c r="CF544" s="34"/>
      <c r="CG544" s="34"/>
      <c r="CH544" s="34"/>
      <c r="CI544" s="34"/>
      <c r="CJ544" s="34"/>
      <c r="CK544" s="34"/>
      <c r="CL544" s="34"/>
      <c r="CM544" s="34"/>
      <c r="CN544" s="34"/>
      <c r="CO544" s="34"/>
      <c r="CP544" s="34"/>
      <c r="CQ544" s="34"/>
    </row>
    <row r="545" spans="79:95" x14ac:dyDescent="0.25">
      <c r="CA545" s="34"/>
      <c r="CB545" s="34"/>
      <c r="CC545" s="34"/>
      <c r="CD545" s="34"/>
      <c r="CE545" s="34"/>
      <c r="CF545" s="34"/>
      <c r="CG545" s="34"/>
      <c r="CH545" s="34"/>
      <c r="CI545" s="34"/>
      <c r="CJ545" s="34"/>
      <c r="CK545" s="34"/>
      <c r="CL545" s="34"/>
      <c r="CM545" s="34"/>
      <c r="CN545" s="34"/>
      <c r="CO545" s="34"/>
      <c r="CP545" s="34"/>
      <c r="CQ545" s="34"/>
    </row>
    <row r="546" spans="79:95" x14ac:dyDescent="0.25">
      <c r="CA546" s="34"/>
      <c r="CB546" s="34"/>
      <c r="CC546" s="34"/>
      <c r="CD546" s="34"/>
      <c r="CE546" s="34"/>
      <c r="CF546" s="34"/>
      <c r="CG546" s="34"/>
      <c r="CH546" s="34"/>
      <c r="CI546" s="34"/>
      <c r="CJ546" s="34"/>
      <c r="CK546" s="34"/>
      <c r="CL546" s="34"/>
      <c r="CM546" s="34"/>
      <c r="CN546" s="34"/>
      <c r="CO546" s="34"/>
      <c r="CP546" s="34"/>
      <c r="CQ546" s="34"/>
    </row>
    <row r="547" spans="79:95" x14ac:dyDescent="0.25">
      <c r="CA547" s="34"/>
      <c r="CB547" s="34"/>
      <c r="CC547" s="34"/>
      <c r="CD547" s="34"/>
      <c r="CE547" s="34"/>
      <c r="CF547" s="34"/>
      <c r="CG547" s="34"/>
      <c r="CH547" s="34"/>
      <c r="CI547" s="34"/>
      <c r="CJ547" s="34"/>
      <c r="CK547" s="34"/>
      <c r="CL547" s="34"/>
      <c r="CM547" s="34"/>
      <c r="CN547" s="34"/>
      <c r="CO547" s="34"/>
      <c r="CP547" s="34"/>
      <c r="CQ547" s="34"/>
    </row>
    <row r="548" spans="79:95" x14ac:dyDescent="0.25">
      <c r="CA548" s="34"/>
      <c r="CB548" s="34"/>
      <c r="CC548" s="34"/>
      <c r="CD548" s="34"/>
      <c r="CE548" s="34"/>
      <c r="CF548" s="34"/>
      <c r="CG548" s="34"/>
      <c r="CH548" s="34"/>
      <c r="CI548" s="34"/>
      <c r="CJ548" s="34"/>
      <c r="CK548" s="34"/>
      <c r="CL548" s="34"/>
      <c r="CM548" s="34"/>
      <c r="CN548" s="34"/>
      <c r="CO548" s="34"/>
      <c r="CP548" s="34"/>
      <c r="CQ548" s="34"/>
    </row>
    <row r="549" spans="79:95" x14ac:dyDescent="0.25">
      <c r="CA549" s="34"/>
      <c r="CB549" s="34"/>
      <c r="CC549" s="34"/>
      <c r="CD549" s="34"/>
      <c r="CE549" s="34"/>
      <c r="CF549" s="34"/>
      <c r="CG549" s="34"/>
      <c r="CH549" s="34"/>
      <c r="CI549" s="34"/>
      <c r="CJ549" s="34"/>
      <c r="CK549" s="34"/>
      <c r="CL549" s="34"/>
      <c r="CM549" s="34"/>
      <c r="CN549" s="34"/>
      <c r="CO549" s="34"/>
      <c r="CP549" s="34"/>
      <c r="CQ549" s="34"/>
    </row>
    <row r="550" spans="79:95" x14ac:dyDescent="0.25">
      <c r="CA550" s="34"/>
      <c r="CB550" s="34"/>
      <c r="CC550" s="34"/>
      <c r="CD550" s="34"/>
      <c r="CE550" s="34"/>
      <c r="CF550" s="34"/>
      <c r="CG550" s="34"/>
      <c r="CH550" s="34"/>
      <c r="CI550" s="34"/>
      <c r="CJ550" s="34"/>
      <c r="CK550" s="34"/>
      <c r="CL550" s="34"/>
      <c r="CM550" s="34"/>
      <c r="CN550" s="34"/>
      <c r="CO550" s="34"/>
      <c r="CP550" s="34"/>
      <c r="CQ550" s="34"/>
    </row>
    <row r="551" spans="79:95" x14ac:dyDescent="0.25">
      <c r="CA551" s="34"/>
      <c r="CB551" s="34"/>
      <c r="CC551" s="34"/>
      <c r="CD551" s="34"/>
      <c r="CE551" s="34"/>
      <c r="CF551" s="34"/>
      <c r="CG551" s="34"/>
      <c r="CH551" s="34"/>
      <c r="CI551" s="34"/>
      <c r="CJ551" s="34"/>
      <c r="CK551" s="34"/>
      <c r="CL551" s="34"/>
      <c r="CM551" s="34"/>
      <c r="CN551" s="34"/>
      <c r="CO551" s="34"/>
      <c r="CP551" s="34"/>
      <c r="CQ551" s="34"/>
    </row>
    <row r="552" spans="79:95" x14ac:dyDescent="0.25">
      <c r="CA552" s="34"/>
      <c r="CB552" s="34"/>
      <c r="CC552" s="34"/>
      <c r="CD552" s="34"/>
      <c r="CE552" s="34"/>
      <c r="CF552" s="34"/>
      <c r="CG552" s="34"/>
      <c r="CH552" s="34"/>
      <c r="CI552" s="34"/>
      <c r="CJ552" s="34"/>
      <c r="CK552" s="34"/>
      <c r="CL552" s="34"/>
      <c r="CM552" s="34"/>
      <c r="CN552" s="34"/>
      <c r="CO552" s="34"/>
      <c r="CP552" s="34"/>
      <c r="CQ552" s="34"/>
    </row>
    <row r="553" spans="79:95" x14ac:dyDescent="0.25">
      <c r="CA553" s="34"/>
      <c r="CB553" s="34"/>
      <c r="CC553" s="34"/>
      <c r="CD553" s="34"/>
      <c r="CE553" s="34"/>
      <c r="CF553" s="34"/>
      <c r="CG553" s="34"/>
      <c r="CH553" s="34"/>
      <c r="CI553" s="34"/>
      <c r="CJ553" s="34"/>
      <c r="CK553" s="34"/>
      <c r="CL553" s="34"/>
      <c r="CM553" s="34"/>
      <c r="CN553" s="34"/>
      <c r="CO553" s="34"/>
      <c r="CP553" s="34"/>
      <c r="CQ553" s="34"/>
    </row>
    <row r="554" spans="79:95" x14ac:dyDescent="0.25">
      <c r="CA554" s="34"/>
      <c r="CB554" s="34"/>
      <c r="CC554" s="34"/>
      <c r="CD554" s="34"/>
      <c r="CE554" s="34"/>
      <c r="CF554" s="34"/>
      <c r="CG554" s="34"/>
      <c r="CH554" s="34"/>
      <c r="CI554" s="34"/>
      <c r="CJ554" s="34"/>
      <c r="CK554" s="34"/>
      <c r="CL554" s="34"/>
      <c r="CM554" s="34"/>
      <c r="CN554" s="34"/>
      <c r="CO554" s="34"/>
      <c r="CP554" s="34"/>
      <c r="CQ554" s="34"/>
    </row>
    <row r="555" spans="79:95" x14ac:dyDescent="0.25">
      <c r="CA555" s="34"/>
      <c r="CB555" s="34"/>
      <c r="CC555" s="34"/>
      <c r="CD555" s="34"/>
      <c r="CE555" s="34"/>
      <c r="CF555" s="34"/>
      <c r="CG555" s="34"/>
      <c r="CH555" s="34"/>
      <c r="CI555" s="34"/>
      <c r="CJ555" s="34"/>
      <c r="CK555" s="34"/>
      <c r="CL555" s="34"/>
      <c r="CM555" s="34"/>
      <c r="CN555" s="34"/>
      <c r="CO555" s="34"/>
      <c r="CP555" s="34"/>
      <c r="CQ555" s="34"/>
    </row>
    <row r="556" spans="79:95" x14ac:dyDescent="0.25">
      <c r="CA556" s="34"/>
      <c r="CB556" s="34"/>
      <c r="CC556" s="34"/>
      <c r="CD556" s="34"/>
      <c r="CE556" s="34"/>
      <c r="CF556" s="34"/>
      <c r="CG556" s="34"/>
      <c r="CH556" s="34"/>
      <c r="CI556" s="34"/>
      <c r="CJ556" s="34"/>
      <c r="CK556" s="34"/>
      <c r="CL556" s="34"/>
      <c r="CM556" s="34"/>
      <c r="CN556" s="34"/>
      <c r="CO556" s="34"/>
      <c r="CP556" s="34"/>
      <c r="CQ556" s="34"/>
    </row>
    <row r="557" spans="79:95" x14ac:dyDescent="0.25">
      <c r="CA557" s="34"/>
      <c r="CB557" s="34"/>
      <c r="CC557" s="34"/>
      <c r="CD557" s="34"/>
      <c r="CE557" s="34"/>
      <c r="CF557" s="34"/>
      <c r="CG557" s="34"/>
      <c r="CH557" s="34"/>
      <c r="CI557" s="34"/>
      <c r="CJ557" s="34"/>
      <c r="CK557" s="34"/>
      <c r="CL557" s="34"/>
      <c r="CM557" s="34"/>
      <c r="CN557" s="34"/>
      <c r="CO557" s="34"/>
      <c r="CP557" s="34"/>
      <c r="CQ557" s="34"/>
    </row>
    <row r="558" spans="79:95" x14ac:dyDescent="0.25">
      <c r="CA558" s="34"/>
      <c r="CB558" s="34"/>
      <c r="CC558" s="34"/>
      <c r="CD558" s="34"/>
      <c r="CE558" s="34"/>
      <c r="CF558" s="34"/>
      <c r="CG558" s="34"/>
      <c r="CH558" s="34"/>
      <c r="CI558" s="34"/>
      <c r="CJ558" s="34"/>
      <c r="CK558" s="34"/>
      <c r="CL558" s="34"/>
      <c r="CM558" s="34"/>
      <c r="CN558" s="34"/>
      <c r="CO558" s="34"/>
      <c r="CP558" s="34"/>
      <c r="CQ558" s="34"/>
    </row>
    <row r="559" spans="79:95" x14ac:dyDescent="0.25">
      <c r="CA559" s="34"/>
      <c r="CB559" s="34"/>
      <c r="CC559" s="34"/>
      <c r="CD559" s="34"/>
      <c r="CE559" s="34"/>
      <c r="CF559" s="34"/>
      <c r="CG559" s="34"/>
      <c r="CH559" s="34"/>
      <c r="CI559" s="34"/>
      <c r="CJ559" s="34"/>
      <c r="CK559" s="34"/>
      <c r="CL559" s="34"/>
      <c r="CM559" s="34"/>
      <c r="CN559" s="34"/>
      <c r="CO559" s="34"/>
      <c r="CP559" s="34"/>
      <c r="CQ559" s="34"/>
    </row>
    <row r="560" spans="79:95" x14ac:dyDescent="0.25">
      <c r="CA560" s="34"/>
      <c r="CB560" s="34"/>
      <c r="CC560" s="34"/>
      <c r="CD560" s="34"/>
      <c r="CE560" s="34"/>
      <c r="CF560" s="34"/>
      <c r="CG560" s="34"/>
      <c r="CH560" s="34"/>
      <c r="CI560" s="34"/>
      <c r="CJ560" s="34"/>
      <c r="CK560" s="34"/>
      <c r="CL560" s="34"/>
      <c r="CM560" s="34"/>
      <c r="CN560" s="34"/>
      <c r="CO560" s="34"/>
      <c r="CP560" s="34"/>
      <c r="CQ560" s="34"/>
    </row>
    <row r="561" spans="79:95" x14ac:dyDescent="0.25">
      <c r="CA561" s="34"/>
      <c r="CB561" s="34"/>
      <c r="CC561" s="34"/>
      <c r="CD561" s="34"/>
      <c r="CE561" s="34"/>
      <c r="CF561" s="34"/>
      <c r="CG561" s="34"/>
      <c r="CH561" s="34"/>
      <c r="CI561" s="34"/>
      <c r="CJ561" s="34"/>
      <c r="CK561" s="34"/>
      <c r="CL561" s="34"/>
      <c r="CM561" s="34"/>
      <c r="CN561" s="34"/>
      <c r="CO561" s="34"/>
      <c r="CP561" s="34"/>
      <c r="CQ561" s="34"/>
    </row>
    <row r="562" spans="79:95" x14ac:dyDescent="0.25">
      <c r="CA562" s="34"/>
      <c r="CB562" s="34"/>
      <c r="CC562" s="34"/>
      <c r="CD562" s="34"/>
      <c r="CE562" s="34"/>
      <c r="CF562" s="34"/>
      <c r="CG562" s="34"/>
      <c r="CH562" s="34"/>
      <c r="CI562" s="34"/>
      <c r="CJ562" s="34"/>
      <c r="CK562" s="34"/>
      <c r="CL562" s="34"/>
      <c r="CM562" s="34"/>
      <c r="CN562" s="34"/>
      <c r="CO562" s="34"/>
      <c r="CP562" s="34"/>
      <c r="CQ562" s="34"/>
    </row>
    <row r="563" spans="79:95" x14ac:dyDescent="0.25">
      <c r="CA563" s="34"/>
      <c r="CB563" s="34"/>
      <c r="CC563" s="34"/>
      <c r="CD563" s="34"/>
      <c r="CE563" s="34"/>
      <c r="CF563" s="34"/>
      <c r="CG563" s="34"/>
      <c r="CH563" s="34"/>
      <c r="CI563" s="34"/>
      <c r="CJ563" s="34"/>
      <c r="CK563" s="34"/>
      <c r="CL563" s="34"/>
      <c r="CM563" s="34"/>
      <c r="CN563" s="34"/>
      <c r="CO563" s="34"/>
      <c r="CP563" s="34"/>
      <c r="CQ563" s="34"/>
    </row>
    <row r="564" spans="79:95" x14ac:dyDescent="0.25">
      <c r="CA564" s="34"/>
      <c r="CB564" s="34"/>
      <c r="CC564" s="34"/>
      <c r="CD564" s="34"/>
      <c r="CE564" s="34"/>
      <c r="CF564" s="34"/>
      <c r="CG564" s="34"/>
      <c r="CH564" s="34"/>
      <c r="CI564" s="34"/>
      <c r="CJ564" s="34"/>
      <c r="CK564" s="34"/>
      <c r="CL564" s="34"/>
      <c r="CM564" s="34"/>
      <c r="CN564" s="34"/>
      <c r="CO564" s="34"/>
      <c r="CP564" s="34"/>
      <c r="CQ564" s="34"/>
    </row>
    <row r="565" spans="79:95" x14ac:dyDescent="0.25">
      <c r="CA565" s="34"/>
      <c r="CB565" s="34"/>
      <c r="CC565" s="34"/>
      <c r="CD565" s="34"/>
      <c r="CE565" s="34"/>
      <c r="CF565" s="34"/>
      <c r="CG565" s="34"/>
      <c r="CH565" s="34"/>
      <c r="CI565" s="34"/>
      <c r="CJ565" s="34"/>
      <c r="CK565" s="34"/>
      <c r="CL565" s="34"/>
      <c r="CM565" s="34"/>
      <c r="CN565" s="34"/>
      <c r="CO565" s="34"/>
      <c r="CP565" s="34"/>
      <c r="CQ565" s="34"/>
    </row>
    <row r="566" spans="79:95" x14ac:dyDescent="0.25">
      <c r="CA566" s="34"/>
      <c r="CB566" s="34"/>
      <c r="CC566" s="34"/>
      <c r="CD566" s="34"/>
      <c r="CE566" s="34"/>
      <c r="CF566" s="34"/>
      <c r="CG566" s="34"/>
      <c r="CH566" s="34"/>
      <c r="CI566" s="34"/>
      <c r="CJ566" s="34"/>
      <c r="CK566" s="34"/>
      <c r="CL566" s="34"/>
      <c r="CM566" s="34"/>
      <c r="CN566" s="34"/>
      <c r="CO566" s="34"/>
      <c r="CP566" s="34"/>
      <c r="CQ566" s="34"/>
    </row>
    <row r="567" spans="79:95" x14ac:dyDescent="0.25">
      <c r="CA567" s="34"/>
      <c r="CB567" s="34"/>
      <c r="CC567" s="34"/>
      <c r="CD567" s="34"/>
      <c r="CE567" s="34"/>
      <c r="CF567" s="34"/>
      <c r="CG567" s="34"/>
      <c r="CH567" s="34"/>
      <c r="CI567" s="34"/>
      <c r="CJ567" s="34"/>
      <c r="CK567" s="34"/>
      <c r="CL567" s="34"/>
      <c r="CM567" s="34"/>
      <c r="CN567" s="34"/>
      <c r="CO567" s="34"/>
      <c r="CP567" s="34"/>
      <c r="CQ567" s="34"/>
    </row>
    <row r="568" spans="79:95" x14ac:dyDescent="0.25">
      <c r="CA568" s="34"/>
      <c r="CB568" s="34"/>
      <c r="CC568" s="34"/>
      <c r="CD568" s="34"/>
      <c r="CE568" s="34"/>
      <c r="CF568" s="34"/>
      <c r="CG568" s="34"/>
      <c r="CH568" s="34"/>
      <c r="CI568" s="34"/>
      <c r="CJ568" s="34"/>
      <c r="CK568" s="34"/>
      <c r="CL568" s="34"/>
      <c r="CM568" s="34"/>
      <c r="CN568" s="34"/>
      <c r="CO568" s="34"/>
      <c r="CP568" s="34"/>
      <c r="CQ568" s="34"/>
    </row>
    <row r="569" spans="79:95" x14ac:dyDescent="0.25">
      <c r="CA569" s="34"/>
      <c r="CB569" s="34"/>
      <c r="CC569" s="34"/>
      <c r="CD569" s="34"/>
      <c r="CE569" s="34"/>
      <c r="CF569" s="34"/>
      <c r="CG569" s="34"/>
      <c r="CH569" s="34"/>
      <c r="CI569" s="34"/>
      <c r="CJ569" s="34"/>
      <c r="CK569" s="34"/>
      <c r="CL569" s="34"/>
      <c r="CM569" s="34"/>
      <c r="CN569" s="34"/>
      <c r="CO569" s="34"/>
      <c r="CP569" s="34"/>
      <c r="CQ569" s="34"/>
    </row>
    <row r="570" spans="79:95" x14ac:dyDescent="0.25">
      <c r="CA570" s="34"/>
      <c r="CB570" s="34"/>
      <c r="CC570" s="34"/>
      <c r="CD570" s="34"/>
      <c r="CE570" s="34"/>
      <c r="CF570" s="34"/>
      <c r="CG570" s="34"/>
      <c r="CH570" s="34"/>
      <c r="CI570" s="34"/>
      <c r="CJ570" s="34"/>
      <c r="CK570" s="34"/>
      <c r="CL570" s="34"/>
      <c r="CM570" s="34"/>
      <c r="CN570" s="34"/>
      <c r="CO570" s="34"/>
      <c r="CP570" s="34"/>
      <c r="CQ570" s="34"/>
    </row>
    <row r="571" spans="79:95" x14ac:dyDescent="0.25">
      <c r="CA571" s="34"/>
      <c r="CB571" s="34"/>
      <c r="CC571" s="34"/>
      <c r="CD571" s="34"/>
      <c r="CE571" s="34"/>
      <c r="CF571" s="34"/>
      <c r="CG571" s="34"/>
      <c r="CH571" s="34"/>
      <c r="CI571" s="34"/>
      <c r="CJ571" s="34"/>
      <c r="CK571" s="34"/>
      <c r="CL571" s="34"/>
      <c r="CM571" s="34"/>
      <c r="CN571" s="34"/>
      <c r="CO571" s="34"/>
      <c r="CP571" s="34"/>
      <c r="CQ571" s="34"/>
    </row>
    <row r="572" spans="79:95" x14ac:dyDescent="0.25">
      <c r="CA572" s="34"/>
      <c r="CB572" s="34"/>
      <c r="CC572" s="34"/>
      <c r="CD572" s="34"/>
      <c r="CE572" s="34"/>
      <c r="CF572" s="34"/>
      <c r="CG572" s="34"/>
      <c r="CH572" s="34"/>
      <c r="CI572" s="34"/>
      <c r="CJ572" s="34"/>
      <c r="CK572" s="34"/>
      <c r="CL572" s="34"/>
      <c r="CM572" s="34"/>
      <c r="CN572" s="34"/>
      <c r="CO572" s="34"/>
      <c r="CP572" s="34"/>
      <c r="CQ572" s="34"/>
    </row>
    <row r="573" spans="79:95" x14ac:dyDescent="0.25">
      <c r="CA573" s="34"/>
      <c r="CB573" s="34"/>
      <c r="CC573" s="34"/>
      <c r="CD573" s="34"/>
      <c r="CE573" s="34"/>
      <c r="CF573" s="34"/>
      <c r="CG573" s="34"/>
      <c r="CH573" s="34"/>
      <c r="CI573" s="34"/>
      <c r="CJ573" s="34"/>
      <c r="CK573" s="34"/>
      <c r="CL573" s="34"/>
      <c r="CM573" s="34"/>
      <c r="CN573" s="34"/>
      <c r="CO573" s="34"/>
      <c r="CP573" s="34"/>
      <c r="CQ573" s="34"/>
    </row>
    <row r="574" spans="79:95" x14ac:dyDescent="0.25">
      <c r="CA574" s="34"/>
      <c r="CB574" s="34"/>
      <c r="CC574" s="34"/>
      <c r="CD574" s="34"/>
      <c r="CE574" s="34"/>
      <c r="CF574" s="34"/>
      <c r="CG574" s="34"/>
      <c r="CH574" s="34"/>
      <c r="CI574" s="34"/>
      <c r="CJ574" s="34"/>
      <c r="CK574" s="34"/>
      <c r="CL574" s="34"/>
      <c r="CM574" s="34"/>
      <c r="CN574" s="34"/>
      <c r="CO574" s="34"/>
      <c r="CP574" s="34"/>
      <c r="CQ574" s="34"/>
    </row>
    <row r="575" spans="79:95" x14ac:dyDescent="0.25">
      <c r="CA575" s="34"/>
      <c r="CB575" s="34"/>
      <c r="CC575" s="34"/>
      <c r="CD575" s="34"/>
      <c r="CE575" s="34"/>
      <c r="CF575" s="34"/>
      <c r="CG575" s="34"/>
      <c r="CH575" s="34"/>
      <c r="CI575" s="34"/>
      <c r="CJ575" s="34"/>
      <c r="CK575" s="34"/>
      <c r="CL575" s="34"/>
      <c r="CM575" s="34"/>
      <c r="CN575" s="34"/>
      <c r="CO575" s="34"/>
      <c r="CP575" s="34"/>
      <c r="CQ575" s="34"/>
    </row>
    <row r="576" spans="79:95" x14ac:dyDescent="0.25">
      <c r="CA576" s="34"/>
      <c r="CB576" s="34"/>
      <c r="CC576" s="34"/>
      <c r="CD576" s="34"/>
      <c r="CE576" s="34"/>
      <c r="CF576" s="34"/>
      <c r="CG576" s="34"/>
      <c r="CH576" s="34"/>
      <c r="CI576" s="34"/>
      <c r="CJ576" s="34"/>
      <c r="CK576" s="34"/>
      <c r="CL576" s="34"/>
      <c r="CM576" s="34"/>
      <c r="CN576" s="34"/>
      <c r="CO576" s="34"/>
      <c r="CP576" s="34"/>
      <c r="CQ576" s="34"/>
    </row>
    <row r="577" spans="79:95" x14ac:dyDescent="0.25">
      <c r="CA577" s="34"/>
      <c r="CB577" s="34"/>
      <c r="CC577" s="34"/>
      <c r="CD577" s="34"/>
      <c r="CE577" s="34"/>
      <c r="CF577" s="34"/>
      <c r="CG577" s="34"/>
      <c r="CH577" s="34"/>
      <c r="CI577" s="34"/>
      <c r="CJ577" s="34"/>
      <c r="CK577" s="34"/>
      <c r="CL577" s="34"/>
      <c r="CM577" s="34"/>
      <c r="CN577" s="34"/>
      <c r="CO577" s="34"/>
      <c r="CP577" s="34"/>
      <c r="CQ577" s="34"/>
    </row>
    <row r="578" spans="79:95" x14ac:dyDescent="0.25">
      <c r="CA578" s="34"/>
      <c r="CB578" s="34"/>
      <c r="CC578" s="34"/>
      <c r="CD578" s="34"/>
      <c r="CE578" s="34"/>
      <c r="CF578" s="34"/>
      <c r="CG578" s="34"/>
      <c r="CH578" s="34"/>
      <c r="CI578" s="34"/>
      <c r="CJ578" s="34"/>
      <c r="CK578" s="34"/>
      <c r="CL578" s="34"/>
      <c r="CM578" s="34"/>
      <c r="CN578" s="34"/>
      <c r="CO578" s="34"/>
      <c r="CP578" s="34"/>
      <c r="CQ578" s="34"/>
    </row>
    <row r="579" spans="79:95" x14ac:dyDescent="0.25">
      <c r="CA579" s="34"/>
      <c r="CB579" s="34"/>
      <c r="CC579" s="34"/>
      <c r="CD579" s="34"/>
      <c r="CE579" s="34"/>
      <c r="CF579" s="34"/>
      <c r="CG579" s="34"/>
      <c r="CH579" s="34"/>
      <c r="CI579" s="34"/>
      <c r="CJ579" s="34"/>
      <c r="CK579" s="34"/>
      <c r="CL579" s="34"/>
      <c r="CM579" s="34"/>
      <c r="CN579" s="34"/>
      <c r="CO579" s="34"/>
      <c r="CP579" s="34"/>
      <c r="CQ579" s="34"/>
    </row>
    <row r="580" spans="79:95" x14ac:dyDescent="0.25">
      <c r="CA580" s="34"/>
      <c r="CB580" s="34"/>
      <c r="CC580" s="34"/>
      <c r="CD580" s="34"/>
      <c r="CE580" s="34"/>
      <c r="CF580" s="34"/>
      <c r="CG580" s="34"/>
      <c r="CH580" s="34"/>
      <c r="CI580" s="34"/>
      <c r="CJ580" s="34"/>
      <c r="CK580" s="34"/>
      <c r="CL580" s="34"/>
      <c r="CM580" s="34"/>
      <c r="CN580" s="34"/>
      <c r="CO580" s="34"/>
      <c r="CP580" s="34"/>
      <c r="CQ580" s="34"/>
    </row>
    <row r="581" spans="79:95" x14ac:dyDescent="0.25">
      <c r="CA581" s="34"/>
      <c r="CB581" s="34"/>
      <c r="CC581" s="34"/>
      <c r="CD581" s="34"/>
      <c r="CE581" s="34"/>
      <c r="CF581" s="34"/>
      <c r="CG581" s="34"/>
      <c r="CH581" s="34"/>
      <c r="CI581" s="34"/>
      <c r="CJ581" s="34"/>
      <c r="CK581" s="34"/>
      <c r="CL581" s="34"/>
      <c r="CM581" s="34"/>
      <c r="CN581" s="34"/>
      <c r="CO581" s="34"/>
      <c r="CP581" s="34"/>
      <c r="CQ581" s="34"/>
    </row>
    <row r="582" spans="79:95" x14ac:dyDescent="0.25">
      <c r="CA582" s="34"/>
      <c r="CB582" s="34"/>
      <c r="CC582" s="34"/>
      <c r="CD582" s="34"/>
      <c r="CE582" s="34"/>
      <c r="CF582" s="34"/>
      <c r="CG582" s="34"/>
      <c r="CH582" s="34"/>
      <c r="CI582" s="34"/>
      <c r="CJ582" s="34"/>
      <c r="CK582" s="34"/>
      <c r="CL582" s="34"/>
      <c r="CM582" s="34"/>
      <c r="CN582" s="34"/>
      <c r="CO582" s="34"/>
      <c r="CP582" s="34"/>
      <c r="CQ582" s="34"/>
    </row>
    <row r="583" spans="79:95" x14ac:dyDescent="0.25">
      <c r="CA583" s="34"/>
      <c r="CB583" s="34"/>
      <c r="CC583" s="34"/>
      <c r="CD583" s="34"/>
      <c r="CE583" s="34"/>
      <c r="CF583" s="34"/>
      <c r="CG583" s="34"/>
      <c r="CH583" s="34"/>
      <c r="CI583" s="34"/>
      <c r="CJ583" s="34"/>
      <c r="CK583" s="34"/>
      <c r="CL583" s="34"/>
      <c r="CM583" s="34"/>
      <c r="CN583" s="34"/>
      <c r="CO583" s="34"/>
      <c r="CP583" s="34"/>
      <c r="CQ583" s="34"/>
    </row>
    <row r="584" spans="79:95" x14ac:dyDescent="0.25">
      <c r="CA584" s="34"/>
      <c r="CB584" s="34"/>
      <c r="CC584" s="34"/>
      <c r="CD584" s="34"/>
      <c r="CE584" s="34"/>
      <c r="CF584" s="34"/>
      <c r="CG584" s="34"/>
      <c r="CH584" s="34"/>
      <c r="CI584" s="34"/>
      <c r="CJ584" s="34"/>
      <c r="CK584" s="34"/>
      <c r="CL584" s="34"/>
      <c r="CM584" s="34"/>
      <c r="CN584" s="34"/>
      <c r="CO584" s="34"/>
      <c r="CP584" s="34"/>
      <c r="CQ584" s="34"/>
    </row>
    <row r="585" spans="79:95" x14ac:dyDescent="0.25">
      <c r="CA585" s="34"/>
      <c r="CB585" s="34"/>
      <c r="CC585" s="34"/>
      <c r="CD585" s="34"/>
      <c r="CE585" s="34"/>
      <c r="CF585" s="34"/>
      <c r="CG585" s="34"/>
      <c r="CH585" s="34"/>
      <c r="CI585" s="34"/>
      <c r="CJ585" s="34"/>
      <c r="CK585" s="34"/>
      <c r="CL585" s="34"/>
      <c r="CM585" s="34"/>
      <c r="CN585" s="34"/>
      <c r="CO585" s="34"/>
      <c r="CP585" s="34"/>
      <c r="CQ585" s="34"/>
    </row>
    <row r="586" spans="79:95" x14ac:dyDescent="0.25">
      <c r="CA586" s="34"/>
      <c r="CB586" s="34"/>
      <c r="CC586" s="34"/>
      <c r="CD586" s="34"/>
      <c r="CE586" s="34"/>
      <c r="CF586" s="34"/>
      <c r="CG586" s="34"/>
      <c r="CH586" s="34"/>
      <c r="CI586" s="34"/>
      <c r="CJ586" s="34"/>
      <c r="CK586" s="34"/>
      <c r="CL586" s="34"/>
      <c r="CM586" s="34"/>
      <c r="CN586" s="34"/>
      <c r="CO586" s="34"/>
      <c r="CP586" s="34"/>
      <c r="CQ586" s="34"/>
    </row>
    <row r="587" spans="79:95" x14ac:dyDescent="0.25">
      <c r="CA587" s="34"/>
      <c r="CB587" s="34"/>
      <c r="CC587" s="34"/>
      <c r="CD587" s="34"/>
      <c r="CE587" s="34"/>
      <c r="CF587" s="34"/>
      <c r="CG587" s="34"/>
      <c r="CH587" s="34"/>
      <c r="CI587" s="34"/>
      <c r="CJ587" s="34"/>
      <c r="CK587" s="34"/>
      <c r="CL587" s="34"/>
      <c r="CM587" s="34"/>
      <c r="CN587" s="34"/>
      <c r="CO587" s="34"/>
      <c r="CP587" s="34"/>
      <c r="CQ587" s="34"/>
    </row>
    <row r="588" spans="79:95" x14ac:dyDescent="0.25">
      <c r="CA588" s="34"/>
      <c r="CB588" s="34"/>
      <c r="CC588" s="34"/>
      <c r="CD588" s="34"/>
      <c r="CE588" s="34"/>
      <c r="CF588" s="34"/>
      <c r="CG588" s="34"/>
      <c r="CH588" s="34"/>
      <c r="CI588" s="34"/>
      <c r="CJ588" s="34"/>
      <c r="CK588" s="34"/>
      <c r="CL588" s="34"/>
      <c r="CM588" s="34"/>
      <c r="CN588" s="34"/>
      <c r="CO588" s="34"/>
      <c r="CP588" s="34"/>
      <c r="CQ588" s="34"/>
    </row>
    <row r="589" spans="79:95" x14ac:dyDescent="0.25">
      <c r="CA589" s="34"/>
      <c r="CB589" s="34"/>
      <c r="CC589" s="34"/>
      <c r="CD589" s="34"/>
      <c r="CE589" s="34"/>
      <c r="CF589" s="34"/>
      <c r="CG589" s="34"/>
      <c r="CH589" s="34"/>
      <c r="CI589" s="34"/>
      <c r="CJ589" s="34"/>
      <c r="CK589" s="34"/>
      <c r="CL589" s="34"/>
      <c r="CM589" s="34"/>
      <c r="CN589" s="34"/>
      <c r="CO589" s="34"/>
      <c r="CP589" s="34"/>
      <c r="CQ589" s="34"/>
    </row>
    <row r="590" spans="79:95" x14ac:dyDescent="0.25">
      <c r="CA590" s="34"/>
      <c r="CB590" s="34"/>
      <c r="CC590" s="34"/>
      <c r="CD590" s="34"/>
      <c r="CE590" s="34"/>
      <c r="CF590" s="34"/>
      <c r="CG590" s="34"/>
      <c r="CH590" s="34"/>
      <c r="CI590" s="34"/>
      <c r="CJ590" s="34"/>
      <c r="CK590" s="34"/>
      <c r="CL590" s="34"/>
      <c r="CM590" s="34"/>
      <c r="CN590" s="34"/>
      <c r="CO590" s="34"/>
      <c r="CP590" s="34"/>
      <c r="CQ590" s="34"/>
    </row>
    <row r="591" spans="79:95" x14ac:dyDescent="0.25">
      <c r="CA591" s="34"/>
      <c r="CB591" s="34"/>
      <c r="CC591" s="34"/>
      <c r="CD591" s="34"/>
      <c r="CE591" s="34"/>
      <c r="CF591" s="34"/>
      <c r="CG591" s="34"/>
      <c r="CH591" s="34"/>
      <c r="CI591" s="34"/>
      <c r="CJ591" s="34"/>
      <c r="CK591" s="34"/>
      <c r="CL591" s="34"/>
      <c r="CM591" s="34"/>
      <c r="CN591" s="34"/>
      <c r="CO591" s="34"/>
      <c r="CP591" s="34"/>
      <c r="CQ591" s="34"/>
    </row>
    <row r="592" spans="79:95" x14ac:dyDescent="0.25">
      <c r="CA592" s="34"/>
      <c r="CB592" s="34"/>
      <c r="CC592" s="34"/>
      <c r="CD592" s="34"/>
      <c r="CE592" s="34"/>
      <c r="CF592" s="34"/>
      <c r="CG592" s="34"/>
      <c r="CH592" s="34"/>
      <c r="CI592" s="34"/>
      <c r="CJ592" s="34"/>
      <c r="CK592" s="34"/>
      <c r="CL592" s="34"/>
      <c r="CM592" s="34"/>
      <c r="CN592" s="34"/>
      <c r="CO592" s="34"/>
      <c r="CP592" s="34"/>
      <c r="CQ592" s="34"/>
    </row>
    <row r="593" spans="79:95" x14ac:dyDescent="0.25">
      <c r="CA593" s="34"/>
      <c r="CB593" s="34"/>
      <c r="CC593" s="34"/>
      <c r="CD593" s="34"/>
      <c r="CE593" s="34"/>
      <c r="CF593" s="34"/>
      <c r="CG593" s="34"/>
      <c r="CH593" s="34"/>
      <c r="CI593" s="34"/>
      <c r="CJ593" s="34"/>
      <c r="CK593" s="34"/>
      <c r="CL593" s="34"/>
      <c r="CM593" s="34"/>
      <c r="CN593" s="34"/>
      <c r="CO593" s="34"/>
      <c r="CP593" s="34"/>
      <c r="CQ593" s="34"/>
    </row>
    <row r="594" spans="79:95" x14ac:dyDescent="0.25">
      <c r="CA594" s="34"/>
      <c r="CB594" s="34"/>
      <c r="CC594" s="34"/>
      <c r="CD594" s="34"/>
      <c r="CE594" s="34"/>
      <c r="CF594" s="34"/>
      <c r="CG594" s="34"/>
      <c r="CH594" s="34"/>
      <c r="CI594" s="34"/>
      <c r="CJ594" s="34"/>
      <c r="CK594" s="34"/>
      <c r="CL594" s="34"/>
      <c r="CM594" s="34"/>
      <c r="CN594" s="34"/>
      <c r="CO594" s="34"/>
      <c r="CP594" s="34"/>
      <c r="CQ594" s="34"/>
    </row>
    <row r="595" spans="79:95" x14ac:dyDescent="0.25">
      <c r="CA595" s="34"/>
      <c r="CB595" s="34"/>
      <c r="CC595" s="34"/>
      <c r="CD595" s="34"/>
      <c r="CE595" s="34"/>
      <c r="CF595" s="34"/>
      <c r="CG595" s="34"/>
      <c r="CH595" s="34"/>
      <c r="CI595" s="34"/>
      <c r="CJ595" s="34"/>
      <c r="CK595" s="34"/>
      <c r="CL595" s="34"/>
      <c r="CM595" s="34"/>
      <c r="CN595" s="34"/>
      <c r="CO595" s="34"/>
      <c r="CP595" s="34"/>
      <c r="CQ595" s="34"/>
    </row>
    <row r="596" spans="79:95" x14ac:dyDescent="0.25">
      <c r="CA596" s="34"/>
      <c r="CB596" s="34"/>
      <c r="CC596" s="34"/>
      <c r="CD596" s="34"/>
      <c r="CE596" s="34"/>
      <c r="CF596" s="34"/>
      <c r="CG596" s="34"/>
      <c r="CH596" s="34"/>
      <c r="CI596" s="34"/>
      <c r="CJ596" s="34"/>
      <c r="CK596" s="34"/>
      <c r="CL596" s="34"/>
      <c r="CM596" s="34"/>
      <c r="CN596" s="34"/>
      <c r="CO596" s="34"/>
      <c r="CP596" s="34"/>
      <c r="CQ596" s="34"/>
    </row>
    <row r="597" spans="79:95" x14ac:dyDescent="0.25">
      <c r="CA597" s="34"/>
      <c r="CB597" s="34"/>
      <c r="CC597" s="34"/>
      <c r="CD597" s="34"/>
      <c r="CE597" s="34"/>
      <c r="CF597" s="34"/>
      <c r="CG597" s="34"/>
      <c r="CH597" s="34"/>
      <c r="CI597" s="34"/>
      <c r="CJ597" s="34"/>
      <c r="CK597" s="34"/>
      <c r="CL597" s="34"/>
      <c r="CM597" s="34"/>
      <c r="CN597" s="34"/>
      <c r="CO597" s="34"/>
      <c r="CP597" s="34"/>
      <c r="CQ597" s="34"/>
    </row>
    <row r="598" spans="79:95" x14ac:dyDescent="0.25">
      <c r="CA598" s="34"/>
      <c r="CB598" s="34"/>
      <c r="CC598" s="34"/>
      <c r="CD598" s="34"/>
      <c r="CE598" s="34"/>
      <c r="CF598" s="34"/>
      <c r="CG598" s="34"/>
      <c r="CH598" s="34"/>
      <c r="CI598" s="34"/>
      <c r="CJ598" s="34"/>
      <c r="CK598" s="34"/>
      <c r="CL598" s="34"/>
      <c r="CM598" s="34"/>
      <c r="CN598" s="34"/>
      <c r="CO598" s="34"/>
      <c r="CP598" s="34"/>
      <c r="CQ598" s="34"/>
    </row>
    <row r="599" spans="79:95" x14ac:dyDescent="0.25">
      <c r="CA599" s="34"/>
      <c r="CB599" s="34"/>
      <c r="CC599" s="34"/>
      <c r="CD599" s="34"/>
      <c r="CE599" s="34"/>
      <c r="CF599" s="34"/>
      <c r="CG599" s="34"/>
      <c r="CH599" s="34"/>
      <c r="CI599" s="34"/>
      <c r="CJ599" s="34"/>
      <c r="CK599" s="34"/>
      <c r="CL599" s="34"/>
      <c r="CM599" s="34"/>
      <c r="CN599" s="34"/>
      <c r="CO599" s="34"/>
      <c r="CP599" s="34"/>
      <c r="CQ599" s="34"/>
    </row>
    <row r="600" spans="79:95" x14ac:dyDescent="0.25">
      <c r="CA600" s="34"/>
      <c r="CB600" s="34"/>
      <c r="CC600" s="34"/>
      <c r="CD600" s="34"/>
      <c r="CE600" s="34"/>
      <c r="CF600" s="34"/>
      <c r="CG600" s="34"/>
      <c r="CH600" s="34"/>
      <c r="CI600" s="34"/>
      <c r="CJ600" s="34"/>
      <c r="CK600" s="34"/>
      <c r="CL600" s="34"/>
      <c r="CM600" s="34"/>
      <c r="CN600" s="34"/>
      <c r="CO600" s="34"/>
      <c r="CP600" s="34"/>
      <c r="CQ600" s="34"/>
    </row>
    <row r="601" spans="79:95" x14ac:dyDescent="0.25">
      <c r="CA601" s="34"/>
      <c r="CB601" s="34"/>
      <c r="CC601" s="34"/>
      <c r="CD601" s="34"/>
      <c r="CE601" s="34"/>
      <c r="CF601" s="34"/>
      <c r="CG601" s="34"/>
      <c r="CH601" s="34"/>
      <c r="CI601" s="34"/>
      <c r="CJ601" s="34"/>
      <c r="CK601" s="34"/>
      <c r="CL601" s="34"/>
      <c r="CM601" s="34"/>
      <c r="CN601" s="34"/>
      <c r="CO601" s="34"/>
      <c r="CP601" s="34"/>
      <c r="CQ601" s="34"/>
    </row>
    <row r="602" spans="79:95" x14ac:dyDescent="0.25">
      <c r="CA602" s="34"/>
      <c r="CB602" s="34"/>
      <c r="CC602" s="34"/>
      <c r="CD602" s="34"/>
      <c r="CE602" s="34"/>
      <c r="CF602" s="34"/>
      <c r="CG602" s="34"/>
      <c r="CH602" s="34"/>
      <c r="CI602" s="34"/>
      <c r="CJ602" s="34"/>
      <c r="CK602" s="34"/>
      <c r="CL602" s="34"/>
      <c r="CM602" s="34"/>
      <c r="CN602" s="34"/>
      <c r="CO602" s="34"/>
      <c r="CP602" s="34"/>
      <c r="CQ602" s="34"/>
    </row>
    <row r="603" spans="79:95" x14ac:dyDescent="0.25">
      <c r="CA603" s="34"/>
      <c r="CB603" s="34"/>
      <c r="CC603" s="34"/>
      <c r="CD603" s="34"/>
      <c r="CE603" s="34"/>
      <c r="CF603" s="34"/>
      <c r="CG603" s="34"/>
      <c r="CH603" s="34"/>
      <c r="CI603" s="34"/>
      <c r="CJ603" s="34"/>
      <c r="CK603" s="34"/>
      <c r="CL603" s="34"/>
      <c r="CM603" s="34"/>
      <c r="CN603" s="34"/>
      <c r="CO603" s="34"/>
      <c r="CP603" s="34"/>
      <c r="CQ603" s="34"/>
    </row>
    <row r="604" spans="79:95" x14ac:dyDescent="0.25">
      <c r="CA604" s="34"/>
      <c r="CB604" s="34"/>
      <c r="CC604" s="34"/>
      <c r="CD604" s="34"/>
      <c r="CE604" s="34"/>
      <c r="CF604" s="34"/>
      <c r="CG604" s="34"/>
      <c r="CH604" s="34"/>
      <c r="CI604" s="34"/>
      <c r="CJ604" s="34"/>
      <c r="CK604" s="34"/>
      <c r="CL604" s="34"/>
      <c r="CM604" s="34"/>
      <c r="CN604" s="34"/>
      <c r="CO604" s="34"/>
      <c r="CP604" s="34"/>
      <c r="CQ604" s="34"/>
    </row>
    <row r="605" spans="79:95" x14ac:dyDescent="0.25">
      <c r="CA605" s="34"/>
      <c r="CB605" s="34"/>
      <c r="CC605" s="34"/>
      <c r="CD605" s="34"/>
      <c r="CE605" s="34"/>
      <c r="CF605" s="34"/>
      <c r="CG605" s="34"/>
      <c r="CH605" s="34"/>
      <c r="CI605" s="34"/>
      <c r="CJ605" s="34"/>
      <c r="CK605" s="34"/>
      <c r="CL605" s="34"/>
      <c r="CM605" s="34"/>
      <c r="CN605" s="34"/>
      <c r="CO605" s="34"/>
      <c r="CP605" s="34"/>
      <c r="CQ605" s="34"/>
    </row>
    <row r="606" spans="79:95" x14ac:dyDescent="0.25">
      <c r="CA606" s="34"/>
      <c r="CB606" s="34"/>
      <c r="CC606" s="34"/>
      <c r="CD606" s="34"/>
      <c r="CE606" s="34"/>
      <c r="CF606" s="34"/>
      <c r="CG606" s="34"/>
      <c r="CH606" s="34"/>
      <c r="CI606" s="34"/>
      <c r="CJ606" s="34"/>
      <c r="CK606" s="34"/>
      <c r="CL606" s="34"/>
      <c r="CM606" s="34"/>
      <c r="CN606" s="34"/>
      <c r="CO606" s="34"/>
      <c r="CP606" s="34"/>
      <c r="CQ606" s="34"/>
    </row>
    <row r="607" spans="79:95" x14ac:dyDescent="0.25">
      <c r="CA607" s="34"/>
      <c r="CB607" s="34"/>
      <c r="CC607" s="34"/>
      <c r="CD607" s="34"/>
      <c r="CE607" s="34"/>
      <c r="CF607" s="34"/>
      <c r="CG607" s="34"/>
      <c r="CH607" s="34"/>
      <c r="CI607" s="34"/>
      <c r="CJ607" s="34"/>
      <c r="CK607" s="34"/>
      <c r="CL607" s="34"/>
      <c r="CM607" s="34"/>
      <c r="CN607" s="34"/>
      <c r="CO607" s="34"/>
      <c r="CP607" s="34"/>
      <c r="CQ607" s="34"/>
    </row>
    <row r="608" spans="79:95" x14ac:dyDescent="0.25">
      <c r="CA608" s="34"/>
      <c r="CB608" s="34"/>
      <c r="CC608" s="34"/>
      <c r="CD608" s="34"/>
      <c r="CE608" s="34"/>
      <c r="CF608" s="34"/>
      <c r="CG608" s="34"/>
      <c r="CH608" s="34"/>
      <c r="CI608" s="34"/>
      <c r="CJ608" s="34"/>
      <c r="CK608" s="34"/>
      <c r="CL608" s="34"/>
      <c r="CM608" s="34"/>
      <c r="CN608" s="34"/>
      <c r="CO608" s="34"/>
      <c r="CP608" s="34"/>
      <c r="CQ608" s="34"/>
    </row>
    <row r="609" spans="79:95" x14ac:dyDescent="0.25">
      <c r="CA609" s="34"/>
      <c r="CB609" s="34"/>
      <c r="CC609" s="34"/>
      <c r="CD609" s="34"/>
      <c r="CE609" s="34"/>
      <c r="CF609" s="34"/>
      <c r="CG609" s="34"/>
      <c r="CH609" s="34"/>
      <c r="CI609" s="34"/>
      <c r="CJ609" s="34"/>
      <c r="CK609" s="34"/>
      <c r="CL609" s="34"/>
      <c r="CM609" s="34"/>
      <c r="CN609" s="34"/>
      <c r="CO609" s="34"/>
      <c r="CP609" s="34"/>
      <c r="CQ609" s="34"/>
    </row>
    <row r="610" spans="79:95" x14ac:dyDescent="0.25">
      <c r="CA610" s="34"/>
      <c r="CB610" s="34"/>
      <c r="CC610" s="34"/>
      <c r="CD610" s="34"/>
      <c r="CE610" s="34"/>
      <c r="CF610" s="34"/>
      <c r="CG610" s="34"/>
      <c r="CH610" s="34"/>
      <c r="CI610" s="34"/>
      <c r="CJ610" s="34"/>
      <c r="CK610" s="34"/>
      <c r="CL610" s="34"/>
      <c r="CM610" s="34"/>
      <c r="CN610" s="34"/>
      <c r="CO610" s="34"/>
      <c r="CP610" s="34"/>
      <c r="CQ610" s="34"/>
    </row>
    <row r="611" spans="79:95" x14ac:dyDescent="0.25">
      <c r="CA611" s="34"/>
      <c r="CB611" s="34"/>
      <c r="CC611" s="34"/>
      <c r="CD611" s="34"/>
      <c r="CE611" s="34"/>
      <c r="CF611" s="34"/>
      <c r="CG611" s="34"/>
      <c r="CH611" s="34"/>
      <c r="CI611" s="34"/>
      <c r="CJ611" s="34"/>
      <c r="CK611" s="34"/>
      <c r="CL611" s="34"/>
      <c r="CM611" s="34"/>
      <c r="CN611" s="34"/>
      <c r="CO611" s="34"/>
      <c r="CP611" s="34"/>
      <c r="CQ611" s="34"/>
    </row>
    <row r="612" spans="79:95" x14ac:dyDescent="0.25">
      <c r="CA612" s="34"/>
      <c r="CB612" s="34"/>
      <c r="CC612" s="34"/>
      <c r="CD612" s="34"/>
      <c r="CE612" s="34"/>
      <c r="CF612" s="34"/>
      <c r="CG612" s="34"/>
      <c r="CH612" s="34"/>
      <c r="CI612" s="34"/>
      <c r="CJ612" s="34"/>
      <c r="CK612" s="34"/>
      <c r="CL612" s="34"/>
      <c r="CM612" s="34"/>
      <c r="CN612" s="34"/>
      <c r="CO612" s="34"/>
      <c r="CP612" s="34"/>
      <c r="CQ612" s="34"/>
    </row>
    <row r="613" spans="79:95" x14ac:dyDescent="0.25">
      <c r="CA613" s="34"/>
      <c r="CB613" s="34"/>
      <c r="CC613" s="34"/>
      <c r="CD613" s="34"/>
      <c r="CE613" s="34"/>
      <c r="CF613" s="34"/>
      <c r="CG613" s="34"/>
      <c r="CH613" s="34"/>
      <c r="CI613" s="34"/>
      <c r="CJ613" s="34"/>
      <c r="CK613" s="34"/>
      <c r="CL613" s="34"/>
      <c r="CM613" s="34"/>
      <c r="CN613" s="34"/>
      <c r="CO613" s="34"/>
      <c r="CP613" s="34"/>
      <c r="CQ613" s="34"/>
    </row>
    <row r="614" spans="79:95" x14ac:dyDescent="0.25">
      <c r="CA614" s="34"/>
      <c r="CB614" s="34"/>
      <c r="CC614" s="34"/>
      <c r="CD614" s="34"/>
      <c r="CE614" s="34"/>
      <c r="CF614" s="34"/>
      <c r="CG614" s="34"/>
      <c r="CH614" s="34"/>
      <c r="CI614" s="34"/>
      <c r="CJ614" s="34"/>
      <c r="CK614" s="34"/>
      <c r="CL614" s="34"/>
      <c r="CM614" s="34"/>
      <c r="CN614" s="34"/>
      <c r="CO614" s="34"/>
      <c r="CP614" s="34"/>
      <c r="CQ614" s="34"/>
    </row>
    <row r="615" spans="79:95" x14ac:dyDescent="0.25">
      <c r="CA615" s="34"/>
      <c r="CB615" s="34"/>
      <c r="CC615" s="34"/>
      <c r="CD615" s="34"/>
      <c r="CE615" s="34"/>
      <c r="CF615" s="34"/>
      <c r="CG615" s="34"/>
      <c r="CH615" s="34"/>
      <c r="CI615" s="34"/>
      <c r="CJ615" s="34"/>
      <c r="CK615" s="34"/>
      <c r="CL615" s="34"/>
      <c r="CM615" s="34"/>
      <c r="CN615" s="34"/>
      <c r="CO615" s="34"/>
      <c r="CP615" s="34"/>
      <c r="CQ615" s="34"/>
    </row>
    <row r="616" spans="79:95" x14ac:dyDescent="0.25">
      <c r="CA616" s="34"/>
      <c r="CB616" s="34"/>
      <c r="CC616" s="34"/>
      <c r="CD616" s="34"/>
      <c r="CE616" s="34"/>
      <c r="CF616" s="34"/>
      <c r="CG616" s="34"/>
      <c r="CH616" s="34"/>
      <c r="CI616" s="34"/>
      <c r="CJ616" s="34"/>
      <c r="CK616" s="34"/>
      <c r="CL616" s="34"/>
      <c r="CM616" s="34"/>
      <c r="CN616" s="34"/>
      <c r="CO616" s="34"/>
      <c r="CP616" s="34"/>
      <c r="CQ616" s="34"/>
    </row>
    <row r="617" spans="79:95" x14ac:dyDescent="0.25">
      <c r="CA617" s="34"/>
      <c r="CB617" s="34"/>
      <c r="CC617" s="34"/>
      <c r="CD617" s="34"/>
      <c r="CE617" s="34"/>
      <c r="CF617" s="34"/>
      <c r="CG617" s="34"/>
      <c r="CH617" s="34"/>
      <c r="CI617" s="34"/>
      <c r="CJ617" s="34"/>
      <c r="CK617" s="34"/>
      <c r="CL617" s="34"/>
      <c r="CM617" s="34"/>
      <c r="CN617" s="34"/>
      <c r="CO617" s="34"/>
      <c r="CP617" s="34"/>
      <c r="CQ617" s="34"/>
    </row>
    <row r="618" spans="79:95" x14ac:dyDescent="0.25">
      <c r="CA618" s="34"/>
      <c r="CB618" s="34"/>
      <c r="CC618" s="34"/>
      <c r="CD618" s="34"/>
      <c r="CE618" s="34"/>
      <c r="CF618" s="34"/>
      <c r="CG618" s="34"/>
      <c r="CH618" s="34"/>
      <c r="CI618" s="34"/>
      <c r="CJ618" s="34"/>
      <c r="CK618" s="34"/>
      <c r="CL618" s="34"/>
      <c r="CM618" s="34"/>
      <c r="CN618" s="34"/>
      <c r="CO618" s="34"/>
      <c r="CP618" s="34"/>
      <c r="CQ618" s="34"/>
    </row>
    <row r="619" spans="79:95" x14ac:dyDescent="0.25">
      <c r="CA619" s="34"/>
      <c r="CB619" s="34"/>
      <c r="CC619" s="34"/>
      <c r="CD619" s="34"/>
      <c r="CE619" s="34"/>
      <c r="CF619" s="34"/>
      <c r="CG619" s="34"/>
      <c r="CH619" s="34"/>
      <c r="CI619" s="34"/>
      <c r="CJ619" s="34"/>
      <c r="CK619" s="34"/>
      <c r="CL619" s="34"/>
      <c r="CM619" s="34"/>
      <c r="CN619" s="34"/>
      <c r="CO619" s="34"/>
      <c r="CP619" s="34"/>
      <c r="CQ619" s="34"/>
    </row>
    <row r="620" spans="79:95" x14ac:dyDescent="0.25">
      <c r="CA620" s="34"/>
      <c r="CB620" s="34"/>
      <c r="CC620" s="34"/>
      <c r="CD620" s="34"/>
      <c r="CE620" s="34"/>
      <c r="CF620" s="34"/>
      <c r="CG620" s="34"/>
      <c r="CH620" s="34"/>
      <c r="CI620" s="34"/>
      <c r="CJ620" s="34"/>
      <c r="CK620" s="34"/>
      <c r="CL620" s="34"/>
      <c r="CM620" s="34"/>
      <c r="CN620" s="34"/>
      <c r="CO620" s="34"/>
      <c r="CP620" s="34"/>
      <c r="CQ620" s="34"/>
    </row>
    <row r="621" spans="79:95" x14ac:dyDescent="0.25">
      <c r="CA621" s="34"/>
      <c r="CB621" s="34"/>
      <c r="CC621" s="34"/>
      <c r="CD621" s="34"/>
      <c r="CE621" s="34"/>
      <c r="CF621" s="34"/>
      <c r="CG621" s="34"/>
      <c r="CH621" s="34"/>
      <c r="CI621" s="34"/>
      <c r="CJ621" s="34"/>
      <c r="CK621" s="34"/>
      <c r="CL621" s="34"/>
      <c r="CM621" s="34"/>
      <c r="CN621" s="34"/>
      <c r="CO621" s="34"/>
      <c r="CP621" s="34"/>
      <c r="CQ621" s="34"/>
    </row>
    <row r="622" spans="79:95" x14ac:dyDescent="0.25">
      <c r="CA622" s="34"/>
      <c r="CB622" s="34"/>
      <c r="CC622" s="34"/>
      <c r="CD622" s="34"/>
      <c r="CE622" s="34"/>
      <c r="CF622" s="34"/>
      <c r="CG622" s="34"/>
      <c r="CH622" s="34"/>
      <c r="CI622" s="34"/>
      <c r="CJ622" s="34"/>
      <c r="CK622" s="34"/>
      <c r="CL622" s="34"/>
      <c r="CM622" s="34"/>
      <c r="CN622" s="34"/>
      <c r="CO622" s="34"/>
      <c r="CP622" s="34"/>
      <c r="CQ622" s="34"/>
    </row>
    <row r="623" spans="79:95" x14ac:dyDescent="0.25">
      <c r="CA623" s="34"/>
      <c r="CB623" s="34"/>
      <c r="CC623" s="34"/>
      <c r="CD623" s="34"/>
      <c r="CE623" s="34"/>
      <c r="CF623" s="34"/>
      <c r="CG623" s="34"/>
      <c r="CH623" s="34"/>
      <c r="CI623" s="34"/>
      <c r="CJ623" s="34"/>
      <c r="CK623" s="34"/>
      <c r="CL623" s="34"/>
      <c r="CM623" s="34"/>
      <c r="CN623" s="34"/>
      <c r="CO623" s="34"/>
      <c r="CP623" s="34"/>
      <c r="CQ623" s="34"/>
    </row>
    <row r="624" spans="79:95" x14ac:dyDescent="0.25">
      <c r="CA624" s="34"/>
      <c r="CB624" s="34"/>
      <c r="CC624" s="34"/>
      <c r="CD624" s="34"/>
      <c r="CE624" s="34"/>
      <c r="CF624" s="34"/>
      <c r="CG624" s="34"/>
      <c r="CH624" s="34"/>
      <c r="CI624" s="34"/>
      <c r="CJ624" s="34"/>
      <c r="CK624" s="34"/>
      <c r="CL624" s="34"/>
      <c r="CM624" s="34"/>
      <c r="CN624" s="34"/>
      <c r="CO624" s="34"/>
      <c r="CP624" s="34"/>
      <c r="CQ624" s="34"/>
    </row>
    <row r="625" spans="79:95" x14ac:dyDescent="0.25">
      <c r="CA625" s="34"/>
      <c r="CB625" s="34"/>
      <c r="CC625" s="34"/>
      <c r="CD625" s="34"/>
      <c r="CE625" s="34"/>
      <c r="CF625" s="34"/>
      <c r="CG625" s="34"/>
      <c r="CH625" s="34"/>
      <c r="CI625" s="34"/>
      <c r="CJ625" s="34"/>
      <c r="CK625" s="34"/>
      <c r="CL625" s="34"/>
      <c r="CM625" s="34"/>
      <c r="CN625" s="34"/>
      <c r="CO625" s="34"/>
      <c r="CP625" s="34"/>
      <c r="CQ625" s="34"/>
    </row>
    <row r="626" spans="79:95" x14ac:dyDescent="0.25">
      <c r="CA626" s="34"/>
      <c r="CB626" s="34"/>
      <c r="CC626" s="34"/>
      <c r="CD626" s="34"/>
      <c r="CE626" s="34"/>
      <c r="CF626" s="34"/>
      <c r="CG626" s="34"/>
      <c r="CH626" s="34"/>
      <c r="CI626" s="34"/>
      <c r="CJ626" s="34"/>
      <c r="CK626" s="34"/>
      <c r="CL626" s="34"/>
      <c r="CM626" s="34"/>
      <c r="CN626" s="34"/>
      <c r="CO626" s="34"/>
      <c r="CP626" s="34"/>
      <c r="CQ626" s="34"/>
    </row>
    <row r="627" spans="79:95" x14ac:dyDescent="0.25">
      <c r="CA627" s="34"/>
      <c r="CB627" s="34"/>
      <c r="CC627" s="34"/>
      <c r="CD627" s="34"/>
      <c r="CE627" s="34"/>
      <c r="CF627" s="34"/>
      <c r="CG627" s="34"/>
      <c r="CH627" s="34"/>
      <c r="CI627" s="34"/>
      <c r="CJ627" s="34"/>
      <c r="CK627" s="34"/>
      <c r="CL627" s="34"/>
      <c r="CM627" s="34"/>
      <c r="CN627" s="34"/>
      <c r="CO627" s="34"/>
      <c r="CP627" s="34"/>
      <c r="CQ627" s="34"/>
    </row>
    <row r="628" spans="79:95" x14ac:dyDescent="0.25">
      <c r="CA628" s="34"/>
      <c r="CB628" s="34"/>
      <c r="CC628" s="34"/>
      <c r="CD628" s="34"/>
      <c r="CE628" s="34"/>
      <c r="CF628" s="34"/>
      <c r="CG628" s="34"/>
      <c r="CH628" s="34"/>
      <c r="CI628" s="34"/>
      <c r="CJ628" s="34"/>
      <c r="CK628" s="34"/>
      <c r="CL628" s="34"/>
      <c r="CM628" s="34"/>
      <c r="CN628" s="34"/>
      <c r="CO628" s="34"/>
      <c r="CP628" s="34"/>
      <c r="CQ628" s="34"/>
    </row>
    <row r="629" spans="79:95" x14ac:dyDescent="0.25">
      <c r="CA629" s="34"/>
      <c r="CB629" s="34"/>
      <c r="CC629" s="34"/>
      <c r="CD629" s="34"/>
      <c r="CE629" s="34"/>
      <c r="CF629" s="34"/>
      <c r="CG629" s="34"/>
      <c r="CH629" s="34"/>
      <c r="CI629" s="34"/>
      <c r="CJ629" s="34"/>
      <c r="CK629" s="34"/>
      <c r="CL629" s="34"/>
      <c r="CM629" s="34"/>
      <c r="CN629" s="34"/>
      <c r="CO629" s="34"/>
      <c r="CP629" s="34"/>
      <c r="CQ629" s="34"/>
    </row>
    <row r="630" spans="79:95" x14ac:dyDescent="0.25">
      <c r="CA630" s="34"/>
      <c r="CB630" s="34"/>
      <c r="CC630" s="34"/>
      <c r="CD630" s="34"/>
      <c r="CE630" s="34"/>
      <c r="CF630" s="34"/>
      <c r="CG630" s="34"/>
      <c r="CH630" s="34"/>
      <c r="CI630" s="34"/>
      <c r="CJ630" s="34"/>
      <c r="CK630" s="34"/>
      <c r="CL630" s="34"/>
      <c r="CM630" s="34"/>
      <c r="CN630" s="34"/>
      <c r="CO630" s="34"/>
      <c r="CP630" s="34"/>
      <c r="CQ630" s="34"/>
    </row>
    <row r="631" spans="79:95" x14ac:dyDescent="0.25">
      <c r="CA631" s="34"/>
      <c r="CB631" s="34"/>
      <c r="CC631" s="34"/>
      <c r="CD631" s="34"/>
      <c r="CE631" s="34"/>
      <c r="CF631" s="34"/>
      <c r="CG631" s="34"/>
      <c r="CH631" s="34"/>
      <c r="CI631" s="34"/>
      <c r="CJ631" s="34"/>
      <c r="CK631" s="34"/>
      <c r="CL631" s="34"/>
      <c r="CM631" s="34"/>
      <c r="CN631" s="34"/>
      <c r="CO631" s="34"/>
      <c r="CP631" s="34"/>
      <c r="CQ631" s="34"/>
    </row>
    <row r="632" spans="79:95" x14ac:dyDescent="0.25">
      <c r="CA632" s="34"/>
      <c r="CB632" s="34"/>
      <c r="CC632" s="34"/>
      <c r="CD632" s="34"/>
      <c r="CE632" s="34"/>
      <c r="CF632" s="34"/>
      <c r="CG632" s="34"/>
      <c r="CH632" s="34"/>
      <c r="CI632" s="34"/>
      <c r="CJ632" s="34"/>
      <c r="CK632" s="34"/>
      <c r="CL632" s="34"/>
      <c r="CM632" s="34"/>
      <c r="CN632" s="34"/>
      <c r="CO632" s="34"/>
      <c r="CP632" s="34"/>
      <c r="CQ632" s="34"/>
    </row>
    <row r="633" spans="79:95" x14ac:dyDescent="0.25">
      <c r="CA633" s="34"/>
      <c r="CB633" s="34"/>
      <c r="CC633" s="34"/>
      <c r="CD633" s="34"/>
      <c r="CE633" s="34"/>
      <c r="CF633" s="34"/>
      <c r="CG633" s="34"/>
      <c r="CH633" s="34"/>
      <c r="CI633" s="34"/>
      <c r="CJ633" s="34"/>
      <c r="CK633" s="34"/>
      <c r="CL633" s="34"/>
      <c r="CM633" s="34"/>
      <c r="CN633" s="34"/>
      <c r="CO633" s="34"/>
      <c r="CP633" s="34"/>
      <c r="CQ633" s="34"/>
    </row>
    <row r="634" spans="79:95" x14ac:dyDescent="0.25">
      <c r="CA634" s="34"/>
      <c r="CB634" s="34"/>
      <c r="CC634" s="34"/>
      <c r="CD634" s="34"/>
      <c r="CE634" s="34"/>
      <c r="CF634" s="34"/>
      <c r="CG634" s="34"/>
      <c r="CH634" s="34"/>
      <c r="CI634" s="34"/>
      <c r="CJ634" s="34"/>
      <c r="CK634" s="34"/>
      <c r="CL634" s="34"/>
      <c r="CM634" s="34"/>
      <c r="CN634" s="34"/>
      <c r="CO634" s="34"/>
      <c r="CP634" s="34"/>
      <c r="CQ634" s="34"/>
    </row>
    <row r="635" spans="79:95" x14ac:dyDescent="0.25">
      <c r="CA635" s="34"/>
      <c r="CB635" s="34"/>
      <c r="CC635" s="34"/>
      <c r="CD635" s="34"/>
      <c r="CE635" s="34"/>
      <c r="CF635" s="34"/>
      <c r="CG635" s="34"/>
      <c r="CH635" s="34"/>
      <c r="CI635" s="34"/>
      <c r="CJ635" s="34"/>
      <c r="CK635" s="34"/>
      <c r="CL635" s="34"/>
      <c r="CM635" s="34"/>
      <c r="CN635" s="34"/>
      <c r="CO635" s="34"/>
      <c r="CP635" s="34"/>
      <c r="CQ635" s="34"/>
    </row>
    <row r="636" spans="79:95" x14ac:dyDescent="0.25">
      <c r="CA636" s="34"/>
      <c r="CB636" s="34"/>
      <c r="CC636" s="34"/>
      <c r="CD636" s="34"/>
      <c r="CE636" s="34"/>
      <c r="CF636" s="34"/>
      <c r="CG636" s="34"/>
      <c r="CH636" s="34"/>
      <c r="CI636" s="34"/>
      <c r="CJ636" s="34"/>
      <c r="CK636" s="34"/>
      <c r="CL636" s="34"/>
      <c r="CM636" s="34"/>
      <c r="CN636" s="34"/>
      <c r="CO636" s="34"/>
      <c r="CP636" s="34"/>
      <c r="CQ636" s="34"/>
    </row>
    <row r="637" spans="79:95" x14ac:dyDescent="0.25">
      <c r="CA637" s="34"/>
      <c r="CB637" s="34"/>
      <c r="CC637" s="34"/>
      <c r="CD637" s="34"/>
      <c r="CE637" s="34"/>
      <c r="CF637" s="34"/>
      <c r="CG637" s="34"/>
      <c r="CH637" s="34"/>
      <c r="CI637" s="34"/>
      <c r="CJ637" s="34"/>
      <c r="CK637" s="34"/>
      <c r="CL637" s="34"/>
      <c r="CM637" s="34"/>
      <c r="CN637" s="34"/>
      <c r="CO637" s="34"/>
      <c r="CP637" s="34"/>
      <c r="CQ637" s="34"/>
    </row>
    <row r="638" spans="79:95" x14ac:dyDescent="0.25">
      <c r="CA638" s="34"/>
      <c r="CB638" s="34"/>
      <c r="CC638" s="34"/>
      <c r="CD638" s="34"/>
      <c r="CE638" s="34"/>
      <c r="CF638" s="34"/>
      <c r="CG638" s="34"/>
      <c r="CH638" s="34"/>
      <c r="CI638" s="34"/>
      <c r="CJ638" s="34"/>
      <c r="CK638" s="34"/>
      <c r="CL638" s="34"/>
      <c r="CM638" s="34"/>
      <c r="CN638" s="34"/>
      <c r="CO638" s="34"/>
      <c r="CP638" s="34"/>
      <c r="CQ638" s="34"/>
    </row>
    <row r="639" spans="79:95" x14ac:dyDescent="0.25">
      <c r="CA639" s="34"/>
      <c r="CB639" s="34"/>
      <c r="CC639" s="34"/>
      <c r="CD639" s="34"/>
      <c r="CE639" s="34"/>
      <c r="CF639" s="34"/>
      <c r="CG639" s="34"/>
      <c r="CH639" s="34"/>
      <c r="CI639" s="34"/>
      <c r="CJ639" s="34"/>
      <c r="CK639" s="34"/>
      <c r="CL639" s="34"/>
      <c r="CM639" s="34"/>
      <c r="CN639" s="34"/>
      <c r="CO639" s="34"/>
      <c r="CP639" s="34"/>
      <c r="CQ639" s="34"/>
    </row>
    <row r="640" spans="79:95" x14ac:dyDescent="0.25">
      <c r="CA640" s="34"/>
      <c r="CB640" s="34"/>
      <c r="CC640" s="34"/>
      <c r="CD640" s="34"/>
      <c r="CE640" s="34"/>
      <c r="CF640" s="34"/>
      <c r="CG640" s="34"/>
      <c r="CH640" s="34"/>
      <c r="CI640" s="34"/>
      <c r="CJ640" s="34"/>
      <c r="CK640" s="34"/>
      <c r="CL640" s="34"/>
      <c r="CM640" s="34"/>
      <c r="CN640" s="34"/>
      <c r="CO640" s="34"/>
      <c r="CP640" s="34"/>
      <c r="CQ640" s="34"/>
    </row>
    <row r="641" spans="79:95" x14ac:dyDescent="0.25">
      <c r="CA641" s="34"/>
      <c r="CB641" s="34"/>
      <c r="CC641" s="34"/>
      <c r="CD641" s="34"/>
      <c r="CE641" s="34"/>
      <c r="CF641" s="34"/>
      <c r="CG641" s="34"/>
      <c r="CH641" s="34"/>
      <c r="CI641" s="34"/>
      <c r="CJ641" s="34"/>
      <c r="CK641" s="34"/>
      <c r="CL641" s="34"/>
      <c r="CM641" s="34"/>
      <c r="CN641" s="34"/>
      <c r="CO641" s="34"/>
      <c r="CP641" s="34"/>
      <c r="CQ641" s="34"/>
    </row>
    <row r="642" spans="79:95" x14ac:dyDescent="0.25">
      <c r="CA642" s="34"/>
      <c r="CB642" s="34"/>
      <c r="CC642" s="34"/>
      <c r="CD642" s="34"/>
      <c r="CE642" s="34"/>
      <c r="CF642" s="34"/>
      <c r="CG642" s="34"/>
      <c r="CH642" s="34"/>
      <c r="CI642" s="34"/>
      <c r="CJ642" s="34"/>
      <c r="CK642" s="34"/>
      <c r="CL642" s="34"/>
      <c r="CM642" s="34"/>
      <c r="CN642" s="34"/>
      <c r="CO642" s="34"/>
      <c r="CP642" s="34"/>
      <c r="CQ642" s="34"/>
    </row>
    <row r="643" spans="79:95" x14ac:dyDescent="0.25">
      <c r="CA643" s="34"/>
      <c r="CB643" s="34"/>
      <c r="CC643" s="34"/>
      <c r="CD643" s="34"/>
      <c r="CE643" s="34"/>
      <c r="CF643" s="34"/>
      <c r="CG643" s="34"/>
      <c r="CH643" s="34"/>
      <c r="CI643" s="34"/>
      <c r="CJ643" s="34"/>
      <c r="CK643" s="34"/>
      <c r="CL643" s="34"/>
      <c r="CM643" s="34"/>
      <c r="CN643" s="34"/>
      <c r="CO643" s="34"/>
      <c r="CP643" s="34"/>
      <c r="CQ643" s="34"/>
    </row>
    <row r="644" spans="79:95" x14ac:dyDescent="0.25">
      <c r="CA644" s="34"/>
      <c r="CB644" s="34"/>
      <c r="CC644" s="34"/>
      <c r="CD644" s="34"/>
      <c r="CE644" s="34"/>
      <c r="CF644" s="34"/>
      <c r="CG644" s="34"/>
      <c r="CH644" s="34"/>
      <c r="CI644" s="34"/>
      <c r="CJ644" s="34"/>
      <c r="CK644" s="34"/>
      <c r="CL644" s="34"/>
      <c r="CM644" s="34"/>
      <c r="CN644" s="34"/>
      <c r="CO644" s="34"/>
      <c r="CP644" s="34"/>
      <c r="CQ644" s="34"/>
    </row>
    <row r="645" spans="79:95" x14ac:dyDescent="0.25">
      <c r="CA645" s="34"/>
      <c r="CB645" s="34"/>
      <c r="CC645" s="34"/>
      <c r="CD645" s="34"/>
      <c r="CE645" s="34"/>
      <c r="CF645" s="34"/>
      <c r="CG645" s="34"/>
      <c r="CH645" s="34"/>
      <c r="CI645" s="34"/>
      <c r="CJ645" s="34"/>
      <c r="CK645" s="34"/>
      <c r="CL645" s="34"/>
      <c r="CM645" s="34"/>
      <c r="CN645" s="34"/>
      <c r="CO645" s="34"/>
      <c r="CP645" s="34"/>
      <c r="CQ645" s="34"/>
    </row>
    <row r="646" spans="79:95" x14ac:dyDescent="0.25">
      <c r="CA646" s="34"/>
      <c r="CB646" s="34"/>
      <c r="CC646" s="34"/>
      <c r="CD646" s="34"/>
      <c r="CE646" s="34"/>
      <c r="CF646" s="34"/>
      <c r="CG646" s="34"/>
      <c r="CH646" s="34"/>
      <c r="CI646" s="34"/>
      <c r="CJ646" s="34"/>
      <c r="CK646" s="34"/>
      <c r="CL646" s="34"/>
      <c r="CM646" s="34"/>
      <c r="CN646" s="34"/>
      <c r="CO646" s="34"/>
      <c r="CP646" s="34"/>
      <c r="CQ646" s="34"/>
    </row>
    <row r="647" spans="79:95" x14ac:dyDescent="0.25">
      <c r="CA647" s="34"/>
      <c r="CB647" s="34"/>
      <c r="CC647" s="34"/>
      <c r="CD647" s="34"/>
      <c r="CE647" s="34"/>
      <c r="CF647" s="34"/>
      <c r="CG647" s="34"/>
      <c r="CH647" s="34"/>
      <c r="CI647" s="34"/>
      <c r="CJ647" s="34"/>
      <c r="CK647" s="34"/>
      <c r="CL647" s="34"/>
      <c r="CM647" s="34"/>
      <c r="CN647" s="34"/>
      <c r="CO647" s="34"/>
      <c r="CP647" s="34"/>
      <c r="CQ647" s="34"/>
    </row>
    <row r="648" spans="79:95" x14ac:dyDescent="0.25">
      <c r="CA648" s="34"/>
      <c r="CB648" s="34"/>
      <c r="CC648" s="34"/>
      <c r="CD648" s="34"/>
      <c r="CE648" s="34"/>
      <c r="CF648" s="34"/>
      <c r="CG648" s="34"/>
      <c r="CH648" s="34"/>
      <c r="CI648" s="34"/>
      <c r="CJ648" s="34"/>
      <c r="CK648" s="34"/>
      <c r="CL648" s="34"/>
      <c r="CM648" s="34"/>
      <c r="CN648" s="34"/>
      <c r="CO648" s="34"/>
      <c r="CP648" s="34"/>
      <c r="CQ648" s="34"/>
    </row>
    <row r="649" spans="79:95" x14ac:dyDescent="0.25">
      <c r="CA649" s="34"/>
      <c r="CB649" s="34"/>
      <c r="CC649" s="34"/>
      <c r="CD649" s="34"/>
      <c r="CE649" s="34"/>
      <c r="CF649" s="34"/>
      <c r="CG649" s="34"/>
      <c r="CH649" s="34"/>
      <c r="CI649" s="34"/>
      <c r="CJ649" s="34"/>
      <c r="CK649" s="34"/>
      <c r="CL649" s="34"/>
      <c r="CM649" s="34"/>
      <c r="CN649" s="34"/>
      <c r="CO649" s="34"/>
      <c r="CP649" s="34"/>
      <c r="CQ649" s="34"/>
    </row>
    <row r="650" spans="79:95" x14ac:dyDescent="0.25">
      <c r="CA650" s="34"/>
      <c r="CB650" s="34"/>
      <c r="CC650" s="34"/>
      <c r="CD650" s="34"/>
      <c r="CE650" s="34"/>
      <c r="CF650" s="34"/>
      <c r="CG650" s="34"/>
      <c r="CH650" s="34"/>
      <c r="CI650" s="34"/>
      <c r="CJ650" s="34"/>
      <c r="CK650" s="34"/>
      <c r="CL650" s="34"/>
      <c r="CM650" s="34"/>
      <c r="CN650" s="34"/>
      <c r="CO650" s="34"/>
      <c r="CP650" s="34"/>
      <c r="CQ650" s="34"/>
    </row>
    <row r="651" spans="79:95" x14ac:dyDescent="0.25">
      <c r="CA651" s="34"/>
      <c r="CB651" s="34"/>
      <c r="CC651" s="34"/>
      <c r="CD651" s="34"/>
      <c r="CE651" s="34"/>
      <c r="CF651" s="34"/>
      <c r="CG651" s="34"/>
      <c r="CH651" s="34"/>
      <c r="CI651" s="34"/>
      <c r="CJ651" s="34"/>
      <c r="CK651" s="34"/>
      <c r="CL651" s="34"/>
      <c r="CM651" s="34"/>
      <c r="CN651" s="34"/>
      <c r="CO651" s="34"/>
      <c r="CP651" s="34"/>
      <c r="CQ651" s="34"/>
    </row>
    <row r="652" spans="79:95" x14ac:dyDescent="0.25">
      <c r="CA652" s="34"/>
      <c r="CB652" s="34"/>
      <c r="CC652" s="34"/>
      <c r="CD652" s="34"/>
      <c r="CE652" s="34"/>
      <c r="CF652" s="34"/>
      <c r="CG652" s="34"/>
      <c r="CH652" s="34"/>
      <c r="CI652" s="34"/>
      <c r="CJ652" s="34"/>
      <c r="CK652" s="34"/>
      <c r="CL652" s="34"/>
      <c r="CM652" s="34"/>
      <c r="CN652" s="34"/>
      <c r="CO652" s="34"/>
      <c r="CP652" s="34"/>
      <c r="CQ652" s="34"/>
    </row>
    <row r="653" spans="79:95" x14ac:dyDescent="0.25">
      <c r="CA653" s="34"/>
      <c r="CB653" s="34"/>
      <c r="CC653" s="34"/>
      <c r="CD653" s="34"/>
      <c r="CE653" s="34"/>
      <c r="CF653" s="34"/>
      <c r="CG653" s="34"/>
      <c r="CH653" s="34"/>
      <c r="CI653" s="34"/>
      <c r="CJ653" s="34"/>
      <c r="CK653" s="34"/>
      <c r="CL653" s="34"/>
      <c r="CM653" s="34"/>
      <c r="CN653" s="34"/>
      <c r="CO653" s="34"/>
      <c r="CP653" s="34"/>
      <c r="CQ653" s="34"/>
    </row>
    <row r="654" spans="79:95" x14ac:dyDescent="0.25">
      <c r="CA654" s="34"/>
      <c r="CB654" s="34"/>
      <c r="CC654" s="34"/>
      <c r="CD654" s="34"/>
      <c r="CE654" s="34"/>
      <c r="CF654" s="34"/>
      <c r="CG654" s="34"/>
      <c r="CH654" s="34"/>
      <c r="CI654" s="34"/>
      <c r="CJ654" s="34"/>
      <c r="CK654" s="34"/>
      <c r="CL654" s="34"/>
      <c r="CM654" s="34"/>
      <c r="CN654" s="34"/>
      <c r="CO654" s="34"/>
      <c r="CP654" s="34"/>
      <c r="CQ654" s="34"/>
    </row>
    <row r="655" spans="79:95" x14ac:dyDescent="0.25">
      <c r="CA655" s="34"/>
      <c r="CB655" s="34"/>
      <c r="CC655" s="34"/>
      <c r="CD655" s="34"/>
      <c r="CE655" s="34"/>
      <c r="CF655" s="34"/>
      <c r="CG655" s="34"/>
      <c r="CH655" s="34"/>
      <c r="CI655" s="34"/>
      <c r="CJ655" s="34"/>
      <c r="CK655" s="34"/>
      <c r="CL655" s="34"/>
      <c r="CM655" s="34"/>
      <c r="CN655" s="34"/>
      <c r="CO655" s="34"/>
      <c r="CP655" s="34"/>
      <c r="CQ655" s="34"/>
    </row>
    <row r="656" spans="79:95" x14ac:dyDescent="0.25">
      <c r="CA656" s="34"/>
      <c r="CB656" s="34"/>
      <c r="CC656" s="34"/>
      <c r="CD656" s="34"/>
      <c r="CE656" s="34"/>
      <c r="CF656" s="34"/>
      <c r="CG656" s="34"/>
      <c r="CH656" s="34"/>
      <c r="CI656" s="34"/>
      <c r="CJ656" s="34"/>
      <c r="CK656" s="34"/>
      <c r="CL656" s="34"/>
      <c r="CM656" s="34"/>
      <c r="CN656" s="34"/>
      <c r="CO656" s="34"/>
      <c r="CP656" s="34"/>
      <c r="CQ656" s="34"/>
    </row>
    <row r="657" spans="79:95" x14ac:dyDescent="0.25">
      <c r="CA657" s="34"/>
      <c r="CB657" s="34"/>
      <c r="CC657" s="34"/>
      <c r="CD657" s="34"/>
      <c r="CE657" s="34"/>
      <c r="CF657" s="34"/>
      <c r="CG657" s="34"/>
      <c r="CH657" s="34"/>
      <c r="CI657" s="34"/>
      <c r="CJ657" s="34"/>
      <c r="CK657" s="34"/>
      <c r="CL657" s="34"/>
      <c r="CM657" s="34"/>
      <c r="CN657" s="34"/>
      <c r="CO657" s="34"/>
      <c r="CP657" s="34"/>
      <c r="CQ657" s="34"/>
    </row>
    <row r="658" spans="79:95" x14ac:dyDescent="0.25">
      <c r="CA658" s="34"/>
      <c r="CB658" s="34"/>
      <c r="CC658" s="34"/>
      <c r="CD658" s="34"/>
      <c r="CE658" s="34"/>
      <c r="CF658" s="34"/>
      <c r="CG658" s="34"/>
      <c r="CH658" s="34"/>
      <c r="CI658" s="34"/>
      <c r="CJ658" s="34"/>
      <c r="CK658" s="34"/>
      <c r="CL658" s="34"/>
      <c r="CM658" s="34"/>
      <c r="CN658" s="34"/>
      <c r="CO658" s="34"/>
      <c r="CP658" s="34"/>
      <c r="CQ658" s="34"/>
    </row>
    <row r="659" spans="79:95" x14ac:dyDescent="0.25">
      <c r="CA659" s="34"/>
      <c r="CB659" s="34"/>
      <c r="CC659" s="34"/>
      <c r="CD659" s="34"/>
      <c r="CE659" s="34"/>
      <c r="CF659" s="34"/>
      <c r="CG659" s="34"/>
      <c r="CH659" s="34"/>
      <c r="CI659" s="34"/>
      <c r="CJ659" s="34"/>
      <c r="CK659" s="34"/>
      <c r="CL659" s="34"/>
      <c r="CM659" s="34"/>
      <c r="CN659" s="34"/>
      <c r="CO659" s="34"/>
      <c r="CP659" s="34"/>
      <c r="CQ659" s="34"/>
    </row>
    <row r="660" spans="79:95" x14ac:dyDescent="0.25">
      <c r="CA660" s="34"/>
      <c r="CB660" s="34"/>
      <c r="CC660" s="34"/>
      <c r="CD660" s="34"/>
      <c r="CE660" s="34"/>
      <c r="CF660" s="34"/>
      <c r="CG660" s="34"/>
      <c r="CH660" s="34"/>
      <c r="CI660" s="34"/>
      <c r="CJ660" s="34"/>
      <c r="CK660" s="34"/>
      <c r="CL660" s="34"/>
      <c r="CM660" s="34"/>
      <c r="CN660" s="34"/>
      <c r="CO660" s="34"/>
      <c r="CP660" s="34"/>
      <c r="CQ660" s="34"/>
    </row>
    <row r="661" spans="79:95" x14ac:dyDescent="0.25">
      <c r="CA661" s="34"/>
      <c r="CB661" s="34"/>
      <c r="CC661" s="34"/>
      <c r="CD661" s="34"/>
      <c r="CE661" s="34"/>
      <c r="CF661" s="34"/>
      <c r="CG661" s="34"/>
      <c r="CH661" s="34"/>
      <c r="CI661" s="34"/>
      <c r="CJ661" s="34"/>
      <c r="CK661" s="34"/>
      <c r="CL661" s="34"/>
      <c r="CM661" s="34"/>
      <c r="CN661" s="34"/>
      <c r="CO661" s="34"/>
      <c r="CP661" s="34"/>
      <c r="CQ661" s="34"/>
    </row>
    <row r="662" spans="79:95" x14ac:dyDescent="0.25">
      <c r="CA662" s="34"/>
      <c r="CB662" s="34"/>
      <c r="CC662" s="34"/>
      <c r="CD662" s="34"/>
      <c r="CE662" s="34"/>
      <c r="CF662" s="34"/>
      <c r="CG662" s="34"/>
      <c r="CH662" s="34"/>
      <c r="CI662" s="34"/>
      <c r="CJ662" s="34"/>
      <c r="CK662" s="34"/>
      <c r="CL662" s="34"/>
      <c r="CM662" s="34"/>
      <c r="CN662" s="34"/>
      <c r="CO662" s="34"/>
      <c r="CP662" s="34"/>
      <c r="CQ662" s="34"/>
    </row>
    <row r="663" spans="79:95" x14ac:dyDescent="0.25">
      <c r="CA663" s="34"/>
      <c r="CB663" s="34"/>
      <c r="CC663" s="34"/>
      <c r="CD663" s="34"/>
      <c r="CE663" s="34"/>
      <c r="CF663" s="34"/>
      <c r="CG663" s="34"/>
      <c r="CH663" s="34"/>
      <c r="CI663" s="34"/>
      <c r="CJ663" s="34"/>
      <c r="CK663" s="34"/>
      <c r="CL663" s="34"/>
      <c r="CM663" s="34"/>
      <c r="CN663" s="34"/>
      <c r="CO663" s="34"/>
      <c r="CP663" s="34"/>
      <c r="CQ663" s="34"/>
    </row>
    <row r="664" spans="79:95" x14ac:dyDescent="0.25">
      <c r="CA664" s="34"/>
      <c r="CB664" s="34"/>
      <c r="CC664" s="34"/>
      <c r="CD664" s="34"/>
      <c r="CE664" s="34"/>
      <c r="CF664" s="34"/>
      <c r="CG664" s="34"/>
      <c r="CH664" s="34"/>
      <c r="CI664" s="34"/>
      <c r="CJ664" s="34"/>
      <c r="CK664" s="34"/>
      <c r="CL664" s="34"/>
      <c r="CM664" s="34"/>
      <c r="CN664" s="34"/>
      <c r="CO664" s="34"/>
      <c r="CP664" s="34"/>
      <c r="CQ664" s="34"/>
    </row>
    <row r="665" spans="79:95" x14ac:dyDescent="0.25">
      <c r="CA665" s="34"/>
      <c r="CB665" s="34"/>
      <c r="CC665" s="34"/>
      <c r="CD665" s="34"/>
      <c r="CE665" s="34"/>
      <c r="CF665" s="34"/>
      <c r="CG665" s="34"/>
      <c r="CH665" s="34"/>
      <c r="CI665" s="34"/>
      <c r="CJ665" s="34"/>
      <c r="CK665" s="34"/>
      <c r="CL665" s="34"/>
      <c r="CM665" s="34"/>
      <c r="CN665" s="34"/>
      <c r="CO665" s="34"/>
      <c r="CP665" s="34"/>
      <c r="CQ665" s="34"/>
    </row>
    <row r="666" spans="79:95" x14ac:dyDescent="0.25">
      <c r="CA666" s="34"/>
      <c r="CB666" s="34"/>
      <c r="CC666" s="34"/>
      <c r="CD666" s="34"/>
      <c r="CE666" s="34"/>
      <c r="CF666" s="34"/>
      <c r="CG666" s="34"/>
      <c r="CH666" s="34"/>
      <c r="CI666" s="34"/>
      <c r="CJ666" s="34"/>
      <c r="CK666" s="34"/>
      <c r="CL666" s="34"/>
      <c r="CM666" s="34"/>
      <c r="CN666" s="34"/>
      <c r="CO666" s="34"/>
      <c r="CP666" s="34"/>
      <c r="CQ666" s="34"/>
    </row>
    <row r="667" spans="79:95" x14ac:dyDescent="0.25">
      <c r="CA667" s="34"/>
      <c r="CB667" s="34"/>
      <c r="CC667" s="34"/>
      <c r="CD667" s="34"/>
      <c r="CE667" s="34"/>
      <c r="CF667" s="34"/>
      <c r="CG667" s="34"/>
      <c r="CH667" s="34"/>
      <c r="CI667" s="34"/>
      <c r="CJ667" s="34"/>
      <c r="CK667" s="34"/>
      <c r="CL667" s="34"/>
      <c r="CM667" s="34"/>
      <c r="CN667" s="34"/>
      <c r="CO667" s="34"/>
      <c r="CP667" s="34"/>
      <c r="CQ667" s="34"/>
    </row>
    <row r="668" spans="79:95" x14ac:dyDescent="0.25">
      <c r="CA668" s="34"/>
      <c r="CB668" s="34"/>
      <c r="CC668" s="34"/>
      <c r="CD668" s="34"/>
      <c r="CE668" s="34"/>
      <c r="CF668" s="34"/>
      <c r="CG668" s="34"/>
      <c r="CH668" s="34"/>
      <c r="CI668" s="34"/>
      <c r="CJ668" s="34"/>
      <c r="CK668" s="34"/>
      <c r="CL668" s="34"/>
      <c r="CM668" s="34"/>
      <c r="CN668" s="34"/>
      <c r="CO668" s="34"/>
      <c r="CP668" s="34"/>
      <c r="CQ668" s="34"/>
    </row>
    <row r="669" spans="79:95" x14ac:dyDescent="0.25">
      <c r="CA669" s="34"/>
      <c r="CB669" s="34"/>
      <c r="CC669" s="34"/>
      <c r="CD669" s="34"/>
      <c r="CE669" s="34"/>
      <c r="CF669" s="34"/>
      <c r="CG669" s="34"/>
      <c r="CH669" s="34"/>
      <c r="CI669" s="34"/>
      <c r="CJ669" s="34"/>
      <c r="CK669" s="34"/>
      <c r="CL669" s="34"/>
      <c r="CM669" s="34"/>
      <c r="CN669" s="34"/>
      <c r="CO669" s="34"/>
      <c r="CP669" s="34"/>
      <c r="CQ669" s="34"/>
    </row>
    <row r="670" spans="79:95" x14ac:dyDescent="0.25">
      <c r="CA670" s="34"/>
      <c r="CB670" s="34"/>
      <c r="CC670" s="34"/>
      <c r="CD670" s="34"/>
      <c r="CE670" s="34"/>
      <c r="CF670" s="34"/>
      <c r="CG670" s="34"/>
      <c r="CH670" s="34"/>
      <c r="CI670" s="34"/>
      <c r="CJ670" s="34"/>
      <c r="CK670" s="34"/>
      <c r="CL670" s="34"/>
      <c r="CM670" s="34"/>
      <c r="CN670" s="34"/>
      <c r="CO670" s="34"/>
      <c r="CP670" s="34"/>
      <c r="CQ670" s="34"/>
    </row>
    <row r="671" spans="79:95" x14ac:dyDescent="0.25">
      <c r="CA671" s="34"/>
      <c r="CB671" s="34"/>
      <c r="CC671" s="34"/>
      <c r="CD671" s="34"/>
      <c r="CE671" s="34"/>
      <c r="CF671" s="34"/>
      <c r="CG671" s="34"/>
      <c r="CH671" s="34"/>
      <c r="CI671" s="34"/>
      <c r="CJ671" s="34"/>
      <c r="CK671" s="34"/>
      <c r="CL671" s="34"/>
      <c r="CM671" s="34"/>
      <c r="CN671" s="34"/>
      <c r="CO671" s="34"/>
      <c r="CP671" s="34"/>
      <c r="CQ671" s="34"/>
    </row>
    <row r="672" spans="79:95" x14ac:dyDescent="0.25">
      <c r="CA672" s="34"/>
      <c r="CB672" s="34"/>
      <c r="CC672" s="34"/>
      <c r="CD672" s="34"/>
      <c r="CE672" s="34"/>
      <c r="CF672" s="34"/>
      <c r="CG672" s="34"/>
      <c r="CH672" s="34"/>
      <c r="CI672" s="34"/>
      <c r="CJ672" s="34"/>
      <c r="CK672" s="34"/>
      <c r="CL672" s="34"/>
      <c r="CM672" s="34"/>
      <c r="CN672" s="34"/>
      <c r="CO672" s="34"/>
      <c r="CP672" s="34"/>
      <c r="CQ672" s="34"/>
    </row>
    <row r="673" spans="79:95" x14ac:dyDescent="0.25">
      <c r="CA673" s="34"/>
      <c r="CB673" s="34"/>
      <c r="CC673" s="34"/>
      <c r="CD673" s="34"/>
      <c r="CE673" s="34"/>
      <c r="CF673" s="34"/>
      <c r="CG673" s="34"/>
      <c r="CH673" s="34"/>
      <c r="CI673" s="34"/>
      <c r="CJ673" s="34"/>
      <c r="CK673" s="34"/>
      <c r="CL673" s="34"/>
      <c r="CM673" s="34"/>
      <c r="CN673" s="34"/>
      <c r="CO673" s="34"/>
      <c r="CP673" s="34"/>
      <c r="CQ673" s="34"/>
    </row>
    <row r="674" spans="79:95" x14ac:dyDescent="0.25">
      <c r="CA674" s="34"/>
      <c r="CB674" s="34"/>
      <c r="CC674" s="34"/>
      <c r="CD674" s="34"/>
      <c r="CE674" s="34"/>
      <c r="CF674" s="34"/>
      <c r="CG674" s="34"/>
      <c r="CH674" s="34"/>
      <c r="CI674" s="34"/>
      <c r="CJ674" s="34"/>
      <c r="CK674" s="34"/>
      <c r="CL674" s="34"/>
      <c r="CM674" s="34"/>
      <c r="CN674" s="34"/>
      <c r="CO674" s="34"/>
      <c r="CP674" s="34"/>
      <c r="CQ674" s="34"/>
    </row>
    <row r="675" spans="79:95" x14ac:dyDescent="0.25">
      <c r="CA675" s="34"/>
      <c r="CB675" s="34"/>
      <c r="CC675" s="34"/>
      <c r="CD675" s="34"/>
      <c r="CE675" s="34"/>
      <c r="CF675" s="34"/>
      <c r="CG675" s="34"/>
      <c r="CH675" s="34"/>
      <c r="CI675" s="34"/>
      <c r="CJ675" s="34"/>
      <c r="CK675" s="34"/>
      <c r="CL675" s="34"/>
      <c r="CM675" s="34"/>
      <c r="CN675" s="34"/>
      <c r="CO675" s="34"/>
      <c r="CP675" s="34"/>
      <c r="CQ675" s="34"/>
    </row>
    <row r="676" spans="79:95" x14ac:dyDescent="0.25">
      <c r="CA676" s="34"/>
      <c r="CB676" s="34"/>
      <c r="CC676" s="34"/>
      <c r="CD676" s="34"/>
      <c r="CE676" s="34"/>
      <c r="CF676" s="34"/>
      <c r="CG676" s="34"/>
      <c r="CH676" s="34"/>
      <c r="CI676" s="34"/>
      <c r="CJ676" s="34"/>
      <c r="CK676" s="34"/>
      <c r="CL676" s="34"/>
      <c r="CM676" s="34"/>
      <c r="CN676" s="34"/>
      <c r="CO676" s="34"/>
      <c r="CP676" s="34"/>
      <c r="CQ676" s="34"/>
    </row>
    <row r="677" spans="79:95" x14ac:dyDescent="0.25">
      <c r="CA677" s="34"/>
      <c r="CB677" s="34"/>
      <c r="CC677" s="34"/>
      <c r="CD677" s="34"/>
      <c r="CE677" s="34"/>
      <c r="CF677" s="34"/>
      <c r="CG677" s="34"/>
      <c r="CH677" s="34"/>
      <c r="CI677" s="34"/>
      <c r="CJ677" s="34"/>
      <c r="CK677" s="34"/>
      <c r="CL677" s="34"/>
      <c r="CM677" s="34"/>
      <c r="CN677" s="34"/>
      <c r="CO677" s="34"/>
      <c r="CP677" s="34"/>
      <c r="CQ677" s="34"/>
    </row>
    <row r="678" spans="79:95" x14ac:dyDescent="0.25">
      <c r="CA678" s="34"/>
      <c r="CB678" s="34"/>
      <c r="CC678" s="34"/>
      <c r="CD678" s="34"/>
      <c r="CE678" s="34"/>
      <c r="CF678" s="34"/>
      <c r="CG678" s="34"/>
      <c r="CH678" s="34"/>
      <c r="CI678" s="34"/>
      <c r="CJ678" s="34"/>
      <c r="CK678" s="34"/>
      <c r="CL678" s="34"/>
      <c r="CM678" s="34"/>
      <c r="CN678" s="34"/>
      <c r="CO678" s="34"/>
      <c r="CP678" s="34"/>
      <c r="CQ678" s="34"/>
    </row>
    <row r="679" spans="79:95" x14ac:dyDescent="0.25">
      <c r="CA679" s="34"/>
      <c r="CB679" s="34"/>
      <c r="CC679" s="34"/>
      <c r="CD679" s="34"/>
      <c r="CE679" s="34"/>
      <c r="CF679" s="34"/>
      <c r="CG679" s="34"/>
      <c r="CH679" s="34"/>
      <c r="CI679" s="34"/>
      <c r="CJ679" s="34"/>
      <c r="CK679" s="34"/>
      <c r="CL679" s="34"/>
      <c r="CM679" s="34"/>
      <c r="CN679" s="34"/>
      <c r="CO679" s="34"/>
      <c r="CP679" s="34"/>
      <c r="CQ679" s="34"/>
    </row>
    <row r="680" spans="79:95" x14ac:dyDescent="0.25">
      <c r="CA680" s="34"/>
      <c r="CB680" s="34"/>
      <c r="CC680" s="34"/>
      <c r="CD680" s="34"/>
      <c r="CE680" s="34"/>
      <c r="CF680" s="34"/>
      <c r="CG680" s="34"/>
      <c r="CH680" s="34"/>
      <c r="CI680" s="34"/>
      <c r="CJ680" s="34"/>
      <c r="CK680" s="34"/>
      <c r="CL680" s="34"/>
      <c r="CM680" s="34"/>
      <c r="CN680" s="34"/>
      <c r="CO680" s="34"/>
      <c r="CP680" s="34"/>
      <c r="CQ680" s="34"/>
    </row>
    <row r="681" spans="79:95" x14ac:dyDescent="0.25">
      <c r="CA681" s="34"/>
      <c r="CB681" s="34"/>
      <c r="CC681" s="34"/>
      <c r="CD681" s="34"/>
      <c r="CE681" s="34"/>
      <c r="CF681" s="34"/>
      <c r="CG681" s="34"/>
      <c r="CH681" s="34"/>
      <c r="CI681" s="34"/>
      <c r="CJ681" s="34"/>
      <c r="CK681" s="34"/>
      <c r="CL681" s="34"/>
      <c r="CM681" s="34"/>
      <c r="CN681" s="34"/>
      <c r="CO681" s="34"/>
      <c r="CP681" s="34"/>
      <c r="CQ681" s="34"/>
    </row>
    <row r="682" spans="79:95" x14ac:dyDescent="0.25">
      <c r="CA682" s="34"/>
      <c r="CB682" s="34"/>
      <c r="CC682" s="34"/>
      <c r="CD682" s="34"/>
      <c r="CE682" s="34"/>
      <c r="CF682" s="34"/>
      <c r="CG682" s="34"/>
      <c r="CH682" s="34"/>
      <c r="CI682" s="34"/>
      <c r="CJ682" s="34"/>
      <c r="CK682" s="34"/>
      <c r="CL682" s="34"/>
      <c r="CM682" s="34"/>
      <c r="CN682" s="34"/>
      <c r="CO682" s="34"/>
      <c r="CP682" s="34"/>
      <c r="CQ682" s="34"/>
    </row>
    <row r="683" spans="79:95" x14ac:dyDescent="0.25">
      <c r="CA683" s="34"/>
      <c r="CB683" s="34"/>
      <c r="CC683" s="34"/>
      <c r="CD683" s="34"/>
      <c r="CE683" s="34"/>
      <c r="CF683" s="34"/>
      <c r="CG683" s="34"/>
      <c r="CH683" s="34"/>
      <c r="CI683" s="34"/>
      <c r="CJ683" s="34"/>
      <c r="CK683" s="34"/>
      <c r="CL683" s="34"/>
      <c r="CM683" s="34"/>
      <c r="CN683" s="34"/>
      <c r="CO683" s="34"/>
      <c r="CP683" s="34"/>
      <c r="CQ683" s="34"/>
    </row>
    <row r="684" spans="79:95" x14ac:dyDescent="0.25">
      <c r="CA684" s="34"/>
      <c r="CB684" s="34"/>
      <c r="CC684" s="34"/>
      <c r="CD684" s="34"/>
      <c r="CE684" s="34"/>
      <c r="CF684" s="34"/>
      <c r="CG684" s="34"/>
      <c r="CH684" s="34"/>
      <c r="CI684" s="34"/>
      <c r="CJ684" s="34"/>
      <c r="CK684" s="34"/>
      <c r="CL684" s="34"/>
      <c r="CM684" s="34"/>
      <c r="CN684" s="34"/>
      <c r="CO684" s="34"/>
      <c r="CP684" s="34"/>
      <c r="CQ684" s="34"/>
    </row>
    <row r="685" spans="79:95" x14ac:dyDescent="0.25">
      <c r="CA685" s="34"/>
      <c r="CB685" s="34"/>
      <c r="CC685" s="34"/>
      <c r="CD685" s="34"/>
      <c r="CE685" s="34"/>
      <c r="CF685" s="34"/>
      <c r="CG685" s="34"/>
      <c r="CH685" s="34"/>
      <c r="CI685" s="34"/>
      <c r="CJ685" s="34"/>
      <c r="CK685" s="34"/>
      <c r="CL685" s="34"/>
      <c r="CM685" s="34"/>
      <c r="CN685" s="34"/>
      <c r="CO685" s="34"/>
      <c r="CP685" s="34"/>
      <c r="CQ685" s="34"/>
    </row>
    <row r="686" spans="79:95" x14ac:dyDescent="0.25">
      <c r="CA686" s="34"/>
      <c r="CB686" s="34"/>
      <c r="CC686" s="34"/>
      <c r="CD686" s="34"/>
      <c r="CE686" s="34"/>
      <c r="CF686" s="34"/>
      <c r="CG686" s="34"/>
      <c r="CH686" s="34"/>
      <c r="CI686" s="34"/>
      <c r="CJ686" s="34"/>
      <c r="CK686" s="34"/>
      <c r="CL686" s="34"/>
      <c r="CM686" s="34"/>
      <c r="CN686" s="34"/>
      <c r="CO686" s="34"/>
      <c r="CP686" s="34"/>
      <c r="CQ686" s="34"/>
    </row>
    <row r="687" spans="79:95" x14ac:dyDescent="0.25">
      <c r="CA687" s="34"/>
      <c r="CB687" s="34"/>
      <c r="CC687" s="34"/>
      <c r="CD687" s="34"/>
      <c r="CE687" s="34"/>
      <c r="CF687" s="34"/>
      <c r="CG687" s="34"/>
      <c r="CH687" s="34"/>
      <c r="CI687" s="34"/>
      <c r="CJ687" s="34"/>
      <c r="CK687" s="34"/>
      <c r="CL687" s="34"/>
      <c r="CM687" s="34"/>
      <c r="CN687" s="34"/>
      <c r="CO687" s="34"/>
      <c r="CP687" s="34"/>
      <c r="CQ687" s="34"/>
    </row>
    <row r="688" spans="79:95" x14ac:dyDescent="0.25">
      <c r="CA688" s="34"/>
      <c r="CB688" s="34"/>
      <c r="CC688" s="34"/>
      <c r="CD688" s="34"/>
      <c r="CE688" s="34"/>
      <c r="CF688" s="34"/>
      <c r="CG688" s="34"/>
      <c r="CH688" s="34"/>
      <c r="CI688" s="34"/>
      <c r="CJ688" s="34"/>
      <c r="CK688" s="34"/>
      <c r="CL688" s="34"/>
      <c r="CM688" s="34"/>
      <c r="CN688" s="34"/>
      <c r="CO688" s="34"/>
      <c r="CP688" s="34"/>
      <c r="CQ688" s="34"/>
    </row>
    <row r="689" spans="79:95" x14ac:dyDescent="0.25">
      <c r="CA689" s="34"/>
      <c r="CB689" s="34"/>
      <c r="CC689" s="34"/>
      <c r="CD689" s="34"/>
      <c r="CE689" s="34"/>
      <c r="CF689" s="34"/>
      <c r="CG689" s="34"/>
      <c r="CH689" s="34"/>
      <c r="CI689" s="34"/>
      <c r="CJ689" s="34"/>
      <c r="CK689" s="34"/>
      <c r="CL689" s="34"/>
      <c r="CM689" s="34"/>
      <c r="CN689" s="34"/>
      <c r="CO689" s="34"/>
      <c r="CP689" s="34"/>
      <c r="CQ689" s="34"/>
    </row>
    <row r="690" spans="79:95" x14ac:dyDescent="0.25">
      <c r="CA690" s="34"/>
      <c r="CB690" s="34"/>
      <c r="CC690" s="34"/>
      <c r="CD690" s="34"/>
      <c r="CE690" s="34"/>
      <c r="CF690" s="34"/>
      <c r="CG690" s="34"/>
      <c r="CH690" s="34"/>
      <c r="CI690" s="34"/>
      <c r="CJ690" s="34"/>
      <c r="CK690" s="34"/>
      <c r="CL690" s="34"/>
      <c r="CM690" s="34"/>
      <c r="CN690" s="34"/>
      <c r="CO690" s="34"/>
      <c r="CP690" s="34"/>
      <c r="CQ690" s="34"/>
    </row>
    <row r="691" spans="79:95" x14ac:dyDescent="0.25">
      <c r="CA691" s="34"/>
      <c r="CB691" s="34"/>
      <c r="CC691" s="34"/>
      <c r="CD691" s="34"/>
      <c r="CE691" s="34"/>
      <c r="CF691" s="34"/>
      <c r="CG691" s="34"/>
      <c r="CH691" s="34"/>
      <c r="CI691" s="34"/>
      <c r="CJ691" s="34"/>
      <c r="CK691" s="34"/>
      <c r="CL691" s="34"/>
      <c r="CM691" s="34"/>
      <c r="CN691" s="34"/>
      <c r="CO691" s="34"/>
      <c r="CP691" s="34"/>
      <c r="CQ691" s="34"/>
    </row>
    <row r="692" spans="79:95" x14ac:dyDescent="0.25">
      <c r="CA692" s="34"/>
      <c r="CB692" s="34"/>
      <c r="CC692" s="34"/>
      <c r="CD692" s="34"/>
      <c r="CE692" s="34"/>
      <c r="CF692" s="34"/>
      <c r="CG692" s="34"/>
      <c r="CH692" s="34"/>
      <c r="CI692" s="34"/>
      <c r="CJ692" s="34"/>
      <c r="CK692" s="34"/>
      <c r="CL692" s="34"/>
      <c r="CM692" s="34"/>
      <c r="CN692" s="34"/>
      <c r="CO692" s="34"/>
      <c r="CP692" s="34"/>
      <c r="CQ692" s="34"/>
    </row>
    <row r="693" spans="79:95" x14ac:dyDescent="0.25">
      <c r="CA693" s="34"/>
      <c r="CB693" s="34"/>
      <c r="CC693" s="34"/>
      <c r="CD693" s="34"/>
      <c r="CE693" s="34"/>
      <c r="CF693" s="34"/>
      <c r="CG693" s="34"/>
      <c r="CH693" s="34"/>
      <c r="CI693" s="34"/>
      <c r="CJ693" s="34"/>
      <c r="CK693" s="34"/>
      <c r="CL693" s="34"/>
      <c r="CM693" s="34"/>
      <c r="CN693" s="34"/>
      <c r="CO693" s="34"/>
      <c r="CP693" s="34"/>
      <c r="CQ693" s="34"/>
    </row>
    <row r="694" spans="79:95" x14ac:dyDescent="0.25">
      <c r="CA694" s="34"/>
      <c r="CB694" s="34"/>
      <c r="CC694" s="34"/>
      <c r="CD694" s="34"/>
      <c r="CE694" s="34"/>
      <c r="CF694" s="34"/>
      <c r="CG694" s="34"/>
      <c r="CH694" s="34"/>
      <c r="CI694" s="34"/>
      <c r="CJ694" s="34"/>
      <c r="CK694" s="34"/>
      <c r="CL694" s="34"/>
      <c r="CM694" s="34"/>
      <c r="CN694" s="34"/>
      <c r="CO694" s="34"/>
      <c r="CP694" s="34"/>
      <c r="CQ694" s="34"/>
    </row>
    <row r="695" spans="79:95" x14ac:dyDescent="0.25">
      <c r="CA695" s="34"/>
      <c r="CB695" s="34"/>
      <c r="CC695" s="34"/>
      <c r="CD695" s="34"/>
      <c r="CE695" s="34"/>
      <c r="CF695" s="34"/>
      <c r="CG695" s="34"/>
      <c r="CH695" s="34"/>
      <c r="CI695" s="34"/>
      <c r="CJ695" s="34"/>
      <c r="CK695" s="34"/>
      <c r="CL695" s="34"/>
      <c r="CM695" s="34"/>
      <c r="CN695" s="34"/>
      <c r="CO695" s="34"/>
      <c r="CP695" s="34"/>
      <c r="CQ695" s="34"/>
    </row>
    <row r="696" spans="79:95" x14ac:dyDescent="0.25">
      <c r="CA696" s="34"/>
      <c r="CB696" s="34"/>
      <c r="CC696" s="34"/>
      <c r="CD696" s="34"/>
      <c r="CE696" s="34"/>
      <c r="CF696" s="34"/>
      <c r="CG696" s="34"/>
      <c r="CH696" s="34"/>
      <c r="CI696" s="34"/>
      <c r="CJ696" s="34"/>
      <c r="CK696" s="34"/>
      <c r="CL696" s="34"/>
      <c r="CM696" s="34"/>
      <c r="CN696" s="34"/>
      <c r="CO696" s="34"/>
      <c r="CP696" s="34"/>
      <c r="CQ696" s="34"/>
    </row>
    <row r="697" spans="79:95" x14ac:dyDescent="0.25">
      <c r="CA697" s="34"/>
      <c r="CB697" s="34"/>
      <c r="CC697" s="34"/>
      <c r="CD697" s="34"/>
      <c r="CE697" s="34"/>
      <c r="CF697" s="34"/>
      <c r="CG697" s="34"/>
      <c r="CH697" s="34"/>
      <c r="CI697" s="34"/>
      <c r="CJ697" s="34"/>
      <c r="CK697" s="34"/>
      <c r="CL697" s="34"/>
      <c r="CM697" s="34"/>
      <c r="CN697" s="34"/>
      <c r="CO697" s="34"/>
      <c r="CP697" s="34"/>
      <c r="CQ697" s="34"/>
    </row>
    <row r="698" spans="79:95" x14ac:dyDescent="0.25">
      <c r="CA698" s="34"/>
      <c r="CB698" s="34"/>
      <c r="CC698" s="34"/>
      <c r="CD698" s="34"/>
      <c r="CE698" s="34"/>
      <c r="CF698" s="34"/>
      <c r="CG698" s="34"/>
      <c r="CH698" s="34"/>
      <c r="CI698" s="34"/>
      <c r="CJ698" s="34"/>
      <c r="CK698" s="34"/>
      <c r="CL698" s="34"/>
      <c r="CM698" s="34"/>
      <c r="CN698" s="34"/>
      <c r="CO698" s="34"/>
      <c r="CP698" s="34"/>
      <c r="CQ698" s="34"/>
    </row>
    <row r="699" spans="79:95" x14ac:dyDescent="0.25">
      <c r="CA699" s="34"/>
      <c r="CB699" s="34"/>
      <c r="CC699" s="34"/>
      <c r="CD699" s="34"/>
      <c r="CE699" s="34"/>
      <c r="CF699" s="34"/>
      <c r="CG699" s="34"/>
      <c r="CH699" s="34"/>
      <c r="CI699" s="34"/>
      <c r="CJ699" s="34"/>
      <c r="CK699" s="34"/>
      <c r="CL699" s="34"/>
      <c r="CM699" s="34"/>
      <c r="CN699" s="34"/>
      <c r="CO699" s="34"/>
      <c r="CP699" s="34"/>
      <c r="CQ699" s="34"/>
    </row>
    <row r="700" spans="79:95" x14ac:dyDescent="0.25">
      <c r="CA700" s="34"/>
      <c r="CB700" s="34"/>
      <c r="CC700" s="34"/>
      <c r="CD700" s="34"/>
      <c r="CE700" s="34"/>
      <c r="CF700" s="34"/>
      <c r="CG700" s="34"/>
      <c r="CH700" s="34"/>
      <c r="CI700" s="34"/>
      <c r="CJ700" s="34"/>
      <c r="CK700" s="34"/>
      <c r="CL700" s="34"/>
      <c r="CM700" s="34"/>
      <c r="CN700" s="34"/>
      <c r="CO700" s="34"/>
      <c r="CP700" s="34"/>
      <c r="CQ700" s="34"/>
    </row>
    <row r="701" spans="79:95" x14ac:dyDescent="0.25">
      <c r="CA701" s="34"/>
      <c r="CB701" s="34"/>
      <c r="CC701" s="34"/>
      <c r="CD701" s="34"/>
      <c r="CE701" s="34"/>
      <c r="CF701" s="34"/>
      <c r="CG701" s="34"/>
      <c r="CH701" s="34"/>
      <c r="CI701" s="34"/>
      <c r="CJ701" s="34"/>
      <c r="CK701" s="34"/>
      <c r="CL701" s="34"/>
      <c r="CM701" s="34"/>
      <c r="CN701" s="34"/>
      <c r="CO701" s="34"/>
      <c r="CP701" s="34"/>
      <c r="CQ701" s="34"/>
    </row>
    <row r="738" spans="79:95" x14ac:dyDescent="0.25">
      <c r="CA738" s="34"/>
      <c r="CB738" s="34"/>
      <c r="CC738" s="34"/>
      <c r="CD738" s="34"/>
      <c r="CE738" s="34"/>
      <c r="CF738" s="34"/>
      <c r="CG738" s="34"/>
      <c r="CH738" s="34"/>
      <c r="CI738" s="34"/>
      <c r="CJ738" s="34"/>
      <c r="CK738" s="34"/>
      <c r="CL738" s="34"/>
      <c r="CM738" s="34"/>
      <c r="CN738" s="34"/>
      <c r="CO738" s="34"/>
      <c r="CP738" s="34"/>
      <c r="CQ738" s="34"/>
    </row>
    <row r="739" spans="79:95" x14ac:dyDescent="0.25">
      <c r="CA739" s="34"/>
      <c r="CB739" s="34"/>
      <c r="CC739" s="34"/>
      <c r="CD739" s="34"/>
      <c r="CE739" s="34"/>
      <c r="CF739" s="34"/>
      <c r="CG739" s="34"/>
      <c r="CH739" s="34"/>
      <c r="CI739" s="34"/>
      <c r="CJ739" s="34"/>
      <c r="CK739" s="34"/>
      <c r="CL739" s="34"/>
      <c r="CM739" s="34"/>
      <c r="CN739" s="34"/>
      <c r="CO739" s="34"/>
      <c r="CP739" s="34"/>
      <c r="CQ739" s="34"/>
    </row>
    <row r="740" spans="79:95" x14ac:dyDescent="0.25">
      <c r="CA740" s="34"/>
      <c r="CB740" s="34"/>
      <c r="CC740" s="34"/>
      <c r="CD740" s="34"/>
      <c r="CE740" s="34"/>
      <c r="CF740" s="34"/>
      <c r="CG740" s="34"/>
      <c r="CH740" s="34"/>
      <c r="CI740" s="34"/>
      <c r="CJ740" s="34"/>
      <c r="CK740" s="34"/>
      <c r="CL740" s="34"/>
      <c r="CM740" s="34"/>
      <c r="CN740" s="34"/>
      <c r="CO740" s="34"/>
      <c r="CP740" s="34"/>
      <c r="CQ740" s="34"/>
    </row>
    <row r="741" spans="79:95" x14ac:dyDescent="0.25">
      <c r="CA741" s="34"/>
      <c r="CB741" s="34"/>
      <c r="CC741" s="34"/>
      <c r="CD741" s="34"/>
      <c r="CE741" s="34"/>
      <c r="CF741" s="34"/>
      <c r="CG741" s="34"/>
      <c r="CH741" s="34"/>
      <c r="CI741" s="34"/>
      <c r="CJ741" s="34"/>
      <c r="CK741" s="34"/>
      <c r="CL741" s="34"/>
      <c r="CM741" s="34"/>
      <c r="CN741" s="34"/>
      <c r="CO741" s="34"/>
      <c r="CP741" s="34"/>
      <c r="CQ741" s="34"/>
    </row>
    <row r="742" spans="79:95" x14ac:dyDescent="0.25">
      <c r="CA742" s="34"/>
      <c r="CB742" s="34"/>
      <c r="CC742" s="34"/>
      <c r="CD742" s="34"/>
      <c r="CE742" s="34"/>
      <c r="CF742" s="34"/>
      <c r="CG742" s="34"/>
      <c r="CH742" s="34"/>
      <c r="CI742" s="34"/>
      <c r="CJ742" s="34"/>
      <c r="CK742" s="34"/>
      <c r="CL742" s="34"/>
      <c r="CM742" s="34"/>
      <c r="CN742" s="34"/>
      <c r="CO742" s="34"/>
      <c r="CP742" s="34"/>
      <c r="CQ742" s="34"/>
    </row>
    <row r="743" spans="79:95" x14ac:dyDescent="0.25">
      <c r="CA743" s="34"/>
      <c r="CB743" s="34"/>
      <c r="CC743" s="34"/>
      <c r="CD743" s="34"/>
      <c r="CE743" s="34"/>
      <c r="CF743" s="34"/>
      <c r="CG743" s="34"/>
      <c r="CH743" s="34"/>
      <c r="CI743" s="34"/>
      <c r="CJ743" s="34"/>
      <c r="CK743" s="34"/>
      <c r="CL743" s="34"/>
      <c r="CM743" s="34"/>
      <c r="CN743" s="34"/>
      <c r="CO743" s="34"/>
      <c r="CP743" s="34"/>
      <c r="CQ743" s="34"/>
    </row>
    <row r="744" spans="79:95" x14ac:dyDescent="0.25">
      <c r="CA744" s="34"/>
      <c r="CB744" s="34"/>
      <c r="CC744" s="34"/>
      <c r="CD744" s="34"/>
      <c r="CE744" s="34"/>
      <c r="CF744" s="34"/>
      <c r="CG744" s="34"/>
      <c r="CH744" s="34"/>
      <c r="CI744" s="34"/>
      <c r="CJ744" s="34"/>
      <c r="CK744" s="34"/>
      <c r="CL744" s="34"/>
      <c r="CM744" s="34"/>
      <c r="CN744" s="34"/>
      <c r="CO744" s="34"/>
      <c r="CP744" s="34"/>
      <c r="CQ744" s="34"/>
    </row>
    <row r="745" spans="79:95" x14ac:dyDescent="0.25">
      <c r="CA745" s="34"/>
      <c r="CB745" s="34"/>
      <c r="CC745" s="34"/>
      <c r="CD745" s="34"/>
      <c r="CE745" s="34"/>
      <c r="CF745" s="34"/>
      <c r="CG745" s="34"/>
      <c r="CH745" s="34"/>
      <c r="CI745" s="34"/>
      <c r="CJ745" s="34"/>
      <c r="CK745" s="34"/>
      <c r="CL745" s="34"/>
      <c r="CM745" s="34"/>
      <c r="CN745" s="34"/>
      <c r="CO745" s="34"/>
      <c r="CP745" s="34"/>
      <c r="CQ745" s="34"/>
    </row>
    <row r="746" spans="79:95" x14ac:dyDescent="0.25">
      <c r="CA746" s="34"/>
      <c r="CB746" s="34"/>
      <c r="CC746" s="34"/>
      <c r="CD746" s="34"/>
      <c r="CE746" s="34"/>
      <c r="CF746" s="34"/>
      <c r="CG746" s="34"/>
      <c r="CH746" s="34"/>
      <c r="CI746" s="34"/>
      <c r="CJ746" s="34"/>
      <c r="CK746" s="34"/>
      <c r="CL746" s="34"/>
      <c r="CM746" s="34"/>
      <c r="CN746" s="34"/>
      <c r="CO746" s="34"/>
      <c r="CP746" s="34"/>
      <c r="CQ746" s="34"/>
    </row>
    <row r="747" spans="79:95" x14ac:dyDescent="0.25">
      <c r="CA747" s="34"/>
      <c r="CB747" s="34"/>
      <c r="CC747" s="34"/>
      <c r="CD747" s="34"/>
      <c r="CE747" s="34"/>
      <c r="CF747" s="34"/>
      <c r="CG747" s="34"/>
      <c r="CH747" s="34"/>
      <c r="CI747" s="34"/>
      <c r="CJ747" s="34"/>
      <c r="CK747" s="34"/>
      <c r="CL747" s="34"/>
      <c r="CM747" s="34"/>
      <c r="CN747" s="34"/>
      <c r="CO747" s="34"/>
      <c r="CP747" s="34"/>
      <c r="CQ747" s="34"/>
    </row>
    <row r="748" spans="79:95" x14ac:dyDescent="0.25">
      <c r="CA748" s="34"/>
      <c r="CB748" s="34"/>
      <c r="CC748" s="34"/>
      <c r="CD748" s="34"/>
      <c r="CE748" s="34"/>
      <c r="CF748" s="34"/>
      <c r="CG748" s="34"/>
      <c r="CH748" s="34"/>
      <c r="CI748" s="34"/>
      <c r="CJ748" s="34"/>
      <c r="CK748" s="34"/>
      <c r="CL748" s="34"/>
      <c r="CM748" s="34"/>
      <c r="CN748" s="34"/>
      <c r="CO748" s="34"/>
      <c r="CP748" s="34"/>
      <c r="CQ748" s="34"/>
    </row>
    <row r="749" spans="79:95" x14ac:dyDescent="0.25">
      <c r="CA749" s="34"/>
      <c r="CB749" s="34"/>
      <c r="CC749" s="34"/>
      <c r="CD749" s="34"/>
      <c r="CE749" s="34"/>
      <c r="CF749" s="34"/>
      <c r="CG749" s="34"/>
      <c r="CH749" s="34"/>
      <c r="CI749" s="34"/>
      <c r="CJ749" s="34"/>
      <c r="CK749" s="34"/>
      <c r="CL749" s="34"/>
      <c r="CM749" s="34"/>
      <c r="CN749" s="34"/>
      <c r="CO749" s="34"/>
      <c r="CP749" s="34"/>
      <c r="CQ749" s="34"/>
    </row>
    <row r="750" spans="79:95" x14ac:dyDescent="0.25">
      <c r="CA750" s="34"/>
      <c r="CB750" s="34"/>
      <c r="CC750" s="34"/>
      <c r="CD750" s="34"/>
      <c r="CE750" s="34"/>
      <c r="CF750" s="34"/>
      <c r="CG750" s="34"/>
      <c r="CH750" s="34"/>
      <c r="CI750" s="34"/>
      <c r="CJ750" s="34"/>
      <c r="CK750" s="34"/>
      <c r="CL750" s="34"/>
      <c r="CM750" s="34"/>
      <c r="CN750" s="34"/>
      <c r="CO750" s="34"/>
      <c r="CP750" s="34"/>
      <c r="CQ750" s="34"/>
    </row>
    <row r="751" spans="79:95" x14ac:dyDescent="0.25">
      <c r="CA751" s="34"/>
      <c r="CB751" s="34"/>
      <c r="CC751" s="34"/>
      <c r="CD751" s="34"/>
      <c r="CE751" s="34"/>
      <c r="CF751" s="34"/>
      <c r="CG751" s="34"/>
      <c r="CH751" s="34"/>
      <c r="CI751" s="34"/>
      <c r="CJ751" s="34"/>
      <c r="CK751" s="34"/>
      <c r="CL751" s="34"/>
      <c r="CM751" s="34"/>
      <c r="CN751" s="34"/>
      <c r="CO751" s="34"/>
      <c r="CP751" s="34"/>
      <c r="CQ751" s="34"/>
    </row>
    <row r="752" spans="79:95" x14ac:dyDescent="0.25">
      <c r="CA752" s="34"/>
      <c r="CB752" s="34"/>
      <c r="CC752" s="34"/>
      <c r="CD752" s="34"/>
      <c r="CE752" s="34"/>
      <c r="CF752" s="34"/>
      <c r="CG752" s="34"/>
      <c r="CH752" s="34"/>
      <c r="CI752" s="34"/>
      <c r="CJ752" s="34"/>
      <c r="CK752" s="34"/>
      <c r="CL752" s="34"/>
      <c r="CM752" s="34"/>
      <c r="CN752" s="34"/>
      <c r="CO752" s="34"/>
      <c r="CP752" s="34"/>
      <c r="CQ752" s="34"/>
    </row>
    <row r="753" spans="79:95" x14ac:dyDescent="0.25">
      <c r="CA753" s="34"/>
      <c r="CB753" s="34"/>
      <c r="CC753" s="34"/>
      <c r="CD753" s="34"/>
      <c r="CE753" s="34"/>
      <c r="CF753" s="34"/>
      <c r="CG753" s="34"/>
      <c r="CH753" s="34"/>
      <c r="CI753" s="34"/>
      <c r="CJ753" s="34"/>
      <c r="CK753" s="34"/>
      <c r="CL753" s="34"/>
      <c r="CM753" s="34"/>
      <c r="CN753" s="34"/>
      <c r="CO753" s="34"/>
      <c r="CP753" s="34"/>
      <c r="CQ753" s="34"/>
    </row>
    <row r="754" spans="79:95" x14ac:dyDescent="0.25">
      <c r="CA754" s="34"/>
      <c r="CB754" s="34"/>
      <c r="CC754" s="34"/>
      <c r="CD754" s="34"/>
      <c r="CE754" s="34"/>
      <c r="CF754" s="34"/>
      <c r="CG754" s="34"/>
      <c r="CH754" s="34"/>
      <c r="CI754" s="34"/>
      <c r="CJ754" s="34"/>
      <c r="CK754" s="34"/>
      <c r="CL754" s="34"/>
      <c r="CM754" s="34"/>
      <c r="CN754" s="34"/>
      <c r="CO754" s="34"/>
      <c r="CP754" s="34"/>
      <c r="CQ754" s="34"/>
    </row>
    <row r="755" spans="79:95" x14ac:dyDescent="0.25">
      <c r="CA755" s="34"/>
      <c r="CB755" s="34"/>
      <c r="CC755" s="34"/>
      <c r="CD755" s="34"/>
      <c r="CE755" s="34"/>
      <c r="CF755" s="34"/>
      <c r="CG755" s="34"/>
      <c r="CH755" s="34"/>
      <c r="CI755" s="34"/>
      <c r="CJ755" s="34"/>
      <c r="CK755" s="34"/>
      <c r="CL755" s="34"/>
      <c r="CM755" s="34"/>
      <c r="CN755" s="34"/>
      <c r="CO755" s="34"/>
      <c r="CP755" s="34"/>
      <c r="CQ755" s="34"/>
    </row>
    <row r="756" spans="79:95" x14ac:dyDescent="0.25">
      <c r="CA756" s="34"/>
      <c r="CB756" s="34"/>
      <c r="CC756" s="34"/>
      <c r="CD756" s="34"/>
      <c r="CE756" s="34"/>
      <c r="CF756" s="34"/>
      <c r="CG756" s="34"/>
      <c r="CH756" s="34"/>
      <c r="CI756" s="34"/>
      <c r="CJ756" s="34"/>
      <c r="CK756" s="34"/>
      <c r="CL756" s="34"/>
      <c r="CM756" s="34"/>
      <c r="CN756" s="34"/>
      <c r="CO756" s="34"/>
      <c r="CP756" s="34"/>
      <c r="CQ756" s="34"/>
    </row>
    <row r="757" spans="79:95" x14ac:dyDescent="0.25">
      <c r="CA757" s="34"/>
      <c r="CB757" s="34"/>
      <c r="CC757" s="34"/>
      <c r="CD757" s="34"/>
      <c r="CE757" s="34"/>
      <c r="CF757" s="34"/>
      <c r="CG757" s="34"/>
      <c r="CH757" s="34"/>
      <c r="CI757" s="34"/>
      <c r="CJ757" s="34"/>
      <c r="CK757" s="34"/>
      <c r="CL757" s="34"/>
      <c r="CM757" s="34"/>
      <c r="CN757" s="34"/>
      <c r="CO757" s="34"/>
      <c r="CP757" s="34"/>
      <c r="CQ757" s="34"/>
    </row>
    <row r="758" spans="79:95" x14ac:dyDescent="0.25">
      <c r="CA758" s="34"/>
      <c r="CB758" s="34"/>
      <c r="CC758" s="34"/>
      <c r="CD758" s="34"/>
      <c r="CE758" s="34"/>
      <c r="CF758" s="34"/>
      <c r="CG758" s="34"/>
      <c r="CH758" s="34"/>
      <c r="CI758" s="34"/>
      <c r="CJ758" s="34"/>
      <c r="CK758" s="34"/>
      <c r="CL758" s="34"/>
      <c r="CM758" s="34"/>
      <c r="CN758" s="34"/>
      <c r="CO758" s="34"/>
      <c r="CP758" s="34"/>
      <c r="CQ758" s="34"/>
    </row>
    <row r="759" spans="79:95" x14ac:dyDescent="0.25">
      <c r="CA759" s="34"/>
      <c r="CB759" s="34"/>
      <c r="CC759" s="34"/>
      <c r="CD759" s="34"/>
      <c r="CE759" s="34"/>
      <c r="CF759" s="34"/>
      <c r="CG759" s="34"/>
      <c r="CH759" s="34"/>
      <c r="CI759" s="34"/>
      <c r="CJ759" s="34"/>
      <c r="CK759" s="34"/>
      <c r="CL759" s="34"/>
      <c r="CM759" s="34"/>
      <c r="CN759" s="34"/>
      <c r="CO759" s="34"/>
      <c r="CP759" s="34"/>
      <c r="CQ759" s="34"/>
    </row>
    <row r="760" spans="79:95" x14ac:dyDescent="0.25">
      <c r="CA760" s="34"/>
      <c r="CB760" s="34"/>
      <c r="CC760" s="34"/>
      <c r="CD760" s="34"/>
      <c r="CE760" s="34"/>
      <c r="CF760" s="34"/>
      <c r="CG760" s="34"/>
      <c r="CH760" s="34"/>
      <c r="CI760" s="34"/>
      <c r="CJ760" s="34"/>
      <c r="CK760" s="34"/>
      <c r="CL760" s="34"/>
      <c r="CM760" s="34"/>
      <c r="CN760" s="34"/>
      <c r="CO760" s="34"/>
      <c r="CP760" s="34"/>
      <c r="CQ760" s="34"/>
    </row>
    <row r="761" spans="79:95" x14ac:dyDescent="0.25">
      <c r="CA761" s="34"/>
      <c r="CB761" s="34"/>
      <c r="CC761" s="34"/>
      <c r="CD761" s="34"/>
      <c r="CE761" s="34"/>
      <c r="CF761" s="34"/>
      <c r="CG761" s="34"/>
      <c r="CH761" s="34"/>
      <c r="CI761" s="34"/>
      <c r="CJ761" s="34"/>
      <c r="CK761" s="34"/>
      <c r="CL761" s="34"/>
      <c r="CM761" s="34"/>
      <c r="CN761" s="34"/>
      <c r="CO761" s="34"/>
      <c r="CP761" s="34"/>
      <c r="CQ761" s="34"/>
    </row>
    <row r="762" spans="79:95" x14ac:dyDescent="0.25">
      <c r="CA762" s="34"/>
      <c r="CB762" s="34"/>
      <c r="CC762" s="34"/>
      <c r="CD762" s="34"/>
      <c r="CE762" s="34"/>
      <c r="CF762" s="34"/>
      <c r="CG762" s="34"/>
      <c r="CH762" s="34"/>
      <c r="CI762" s="34"/>
      <c r="CJ762" s="34"/>
      <c r="CK762" s="34"/>
      <c r="CL762" s="34"/>
      <c r="CM762" s="34"/>
      <c r="CN762" s="34"/>
      <c r="CO762" s="34"/>
      <c r="CP762" s="34"/>
      <c r="CQ762" s="34"/>
    </row>
    <row r="763" spans="79:95" x14ac:dyDescent="0.25">
      <c r="CA763" s="34"/>
      <c r="CB763" s="34"/>
      <c r="CC763" s="34"/>
      <c r="CD763" s="34"/>
      <c r="CE763" s="34"/>
      <c r="CF763" s="34"/>
      <c r="CG763" s="34"/>
      <c r="CH763" s="34"/>
      <c r="CI763" s="34"/>
      <c r="CJ763" s="34"/>
      <c r="CK763" s="34"/>
      <c r="CL763" s="34"/>
      <c r="CM763" s="34"/>
      <c r="CN763" s="34"/>
      <c r="CO763" s="34"/>
      <c r="CP763" s="34"/>
      <c r="CQ763" s="34"/>
    </row>
    <row r="764" spans="79:95" x14ac:dyDescent="0.25">
      <c r="CA764" s="34"/>
      <c r="CB764" s="34"/>
      <c r="CC764" s="34"/>
      <c r="CD764" s="34"/>
      <c r="CE764" s="34"/>
      <c r="CF764" s="34"/>
      <c r="CG764" s="34"/>
      <c r="CH764" s="34"/>
      <c r="CI764" s="34"/>
      <c r="CJ764" s="34"/>
      <c r="CK764" s="34"/>
      <c r="CL764" s="34"/>
      <c r="CM764" s="34"/>
      <c r="CN764" s="34"/>
      <c r="CO764" s="34"/>
      <c r="CP764" s="34"/>
      <c r="CQ764" s="34"/>
    </row>
    <row r="765" spans="79:95" x14ac:dyDescent="0.25">
      <c r="CA765" s="34"/>
      <c r="CB765" s="34"/>
      <c r="CC765" s="34"/>
      <c r="CD765" s="34"/>
      <c r="CE765" s="34"/>
      <c r="CF765" s="34"/>
      <c r="CG765" s="34"/>
      <c r="CH765" s="34"/>
      <c r="CI765" s="34"/>
      <c r="CJ765" s="34"/>
      <c r="CK765" s="34"/>
      <c r="CL765" s="34"/>
      <c r="CM765" s="34"/>
      <c r="CN765" s="34"/>
      <c r="CO765" s="34"/>
      <c r="CP765" s="34"/>
      <c r="CQ765" s="34"/>
    </row>
    <row r="766" spans="79:95" x14ac:dyDescent="0.25">
      <c r="CA766" s="34"/>
      <c r="CB766" s="34"/>
      <c r="CC766" s="34"/>
      <c r="CD766" s="34"/>
      <c r="CE766" s="34"/>
      <c r="CF766" s="34"/>
      <c r="CG766" s="34"/>
      <c r="CH766" s="34"/>
      <c r="CI766" s="34"/>
      <c r="CJ766" s="34"/>
      <c r="CK766" s="34"/>
      <c r="CL766" s="34"/>
      <c r="CM766" s="34"/>
      <c r="CN766" s="34"/>
      <c r="CO766" s="34"/>
      <c r="CP766" s="34"/>
      <c r="CQ766" s="34"/>
    </row>
    <row r="767" spans="79:95" x14ac:dyDescent="0.25">
      <c r="CA767" s="34"/>
      <c r="CB767" s="34"/>
      <c r="CC767" s="34"/>
      <c r="CD767" s="34"/>
      <c r="CE767" s="34"/>
      <c r="CF767" s="34"/>
      <c r="CG767" s="34"/>
      <c r="CH767" s="34"/>
      <c r="CI767" s="34"/>
      <c r="CJ767" s="34"/>
      <c r="CK767" s="34"/>
      <c r="CL767" s="34"/>
      <c r="CM767" s="34"/>
      <c r="CN767" s="34"/>
      <c r="CO767" s="34"/>
      <c r="CP767" s="34"/>
      <c r="CQ767" s="34"/>
    </row>
    <row r="768" spans="79:95" x14ac:dyDescent="0.25">
      <c r="CA768" s="34"/>
      <c r="CB768" s="34"/>
      <c r="CC768" s="34"/>
      <c r="CD768" s="34"/>
      <c r="CE768" s="34"/>
      <c r="CF768" s="34"/>
      <c r="CG768" s="34"/>
      <c r="CH768" s="34"/>
      <c r="CI768" s="34"/>
      <c r="CJ768" s="34"/>
      <c r="CK768" s="34"/>
      <c r="CL768" s="34"/>
      <c r="CM768" s="34"/>
      <c r="CN768" s="34"/>
      <c r="CO768" s="34"/>
      <c r="CP768" s="34"/>
      <c r="CQ768" s="34"/>
    </row>
    <row r="769" spans="79:95" x14ac:dyDescent="0.25">
      <c r="CA769" s="34"/>
      <c r="CB769" s="34"/>
      <c r="CC769" s="34"/>
      <c r="CD769" s="34"/>
      <c r="CE769" s="34"/>
      <c r="CF769" s="34"/>
      <c r="CG769" s="34"/>
      <c r="CH769" s="34"/>
      <c r="CI769" s="34"/>
      <c r="CJ769" s="34"/>
      <c r="CK769" s="34"/>
      <c r="CL769" s="34"/>
      <c r="CM769" s="34"/>
      <c r="CN769" s="34"/>
      <c r="CO769" s="34"/>
      <c r="CP769" s="34"/>
      <c r="CQ769" s="34"/>
    </row>
    <row r="770" spans="79:95" x14ac:dyDescent="0.25">
      <c r="CA770" s="34"/>
      <c r="CB770" s="34"/>
      <c r="CC770" s="34"/>
      <c r="CD770" s="34"/>
      <c r="CE770" s="34"/>
      <c r="CF770" s="34"/>
      <c r="CG770" s="34"/>
      <c r="CH770" s="34"/>
      <c r="CI770" s="34"/>
      <c r="CJ770" s="34"/>
      <c r="CK770" s="34"/>
      <c r="CL770" s="34"/>
      <c r="CM770" s="34"/>
      <c r="CN770" s="34"/>
      <c r="CO770" s="34"/>
      <c r="CP770" s="34"/>
      <c r="CQ770" s="34"/>
    </row>
    <row r="771" spans="79:95" x14ac:dyDescent="0.25">
      <c r="CA771" s="34"/>
      <c r="CB771" s="34"/>
      <c r="CC771" s="34"/>
      <c r="CD771" s="34"/>
      <c r="CE771" s="34"/>
      <c r="CF771" s="34"/>
      <c r="CG771" s="34"/>
      <c r="CH771" s="34"/>
      <c r="CI771" s="34"/>
      <c r="CJ771" s="34"/>
      <c r="CK771" s="34"/>
      <c r="CL771" s="34"/>
      <c r="CM771" s="34"/>
      <c r="CN771" s="34"/>
      <c r="CO771" s="34"/>
      <c r="CP771" s="34"/>
      <c r="CQ771" s="34"/>
    </row>
    <row r="772" spans="79:95" x14ac:dyDescent="0.25">
      <c r="CA772" s="34"/>
      <c r="CB772" s="34"/>
      <c r="CC772" s="34"/>
      <c r="CD772" s="34"/>
      <c r="CE772" s="34"/>
      <c r="CF772" s="34"/>
      <c r="CG772" s="34"/>
      <c r="CH772" s="34"/>
      <c r="CI772" s="34"/>
      <c r="CJ772" s="34"/>
      <c r="CK772" s="34"/>
      <c r="CL772" s="34"/>
      <c r="CM772" s="34"/>
      <c r="CN772" s="34"/>
      <c r="CO772" s="34"/>
      <c r="CP772" s="34"/>
      <c r="CQ772" s="34"/>
    </row>
    <row r="773" spans="79:95" x14ac:dyDescent="0.25">
      <c r="CA773" s="34"/>
      <c r="CB773" s="34"/>
      <c r="CC773" s="34"/>
      <c r="CD773" s="34"/>
      <c r="CE773" s="34"/>
      <c r="CF773" s="34"/>
      <c r="CG773" s="34"/>
      <c r="CH773" s="34"/>
      <c r="CI773" s="34"/>
      <c r="CJ773" s="34"/>
      <c r="CK773" s="34"/>
      <c r="CL773" s="34"/>
      <c r="CM773" s="34"/>
      <c r="CN773" s="34"/>
      <c r="CO773" s="34"/>
      <c r="CP773" s="34"/>
      <c r="CQ773" s="34"/>
    </row>
    <row r="774" spans="79:95" x14ac:dyDescent="0.25">
      <c r="CA774" s="34"/>
      <c r="CB774" s="34"/>
      <c r="CC774" s="34"/>
      <c r="CD774" s="34"/>
      <c r="CE774" s="34"/>
      <c r="CF774" s="34"/>
      <c r="CG774" s="34"/>
      <c r="CH774" s="34"/>
      <c r="CI774" s="34"/>
      <c r="CJ774" s="34"/>
      <c r="CK774" s="34"/>
      <c r="CL774" s="34"/>
      <c r="CM774" s="34"/>
      <c r="CN774" s="34"/>
      <c r="CO774" s="34"/>
      <c r="CP774" s="34"/>
      <c r="CQ774" s="34"/>
    </row>
    <row r="775" spans="79:95" x14ac:dyDescent="0.25">
      <c r="CA775" s="34"/>
      <c r="CB775" s="34"/>
      <c r="CC775" s="34"/>
      <c r="CD775" s="34"/>
      <c r="CE775" s="34"/>
      <c r="CF775" s="34"/>
      <c r="CG775" s="34"/>
      <c r="CH775" s="34"/>
      <c r="CI775" s="34"/>
      <c r="CJ775" s="34"/>
      <c r="CK775" s="34"/>
      <c r="CL775" s="34"/>
      <c r="CM775" s="34"/>
      <c r="CN775" s="34"/>
      <c r="CO775" s="34"/>
      <c r="CP775" s="34"/>
      <c r="CQ775" s="34"/>
    </row>
    <row r="776" spans="79:95" x14ac:dyDescent="0.25">
      <c r="CA776" s="34"/>
      <c r="CB776" s="34"/>
      <c r="CC776" s="34"/>
      <c r="CD776" s="34"/>
      <c r="CE776" s="34"/>
      <c r="CF776" s="34"/>
      <c r="CG776" s="34"/>
      <c r="CH776" s="34"/>
      <c r="CI776" s="34"/>
      <c r="CJ776" s="34"/>
      <c r="CK776" s="34"/>
      <c r="CL776" s="34"/>
      <c r="CM776" s="34"/>
      <c r="CN776" s="34"/>
      <c r="CO776" s="34"/>
      <c r="CP776" s="34"/>
      <c r="CQ776" s="34"/>
    </row>
    <row r="777" spans="79:95" x14ac:dyDescent="0.25">
      <c r="CA777" s="34"/>
      <c r="CB777" s="34"/>
      <c r="CC777" s="34"/>
      <c r="CD777" s="34"/>
      <c r="CE777" s="34"/>
      <c r="CF777" s="34"/>
      <c r="CG777" s="34"/>
      <c r="CH777" s="34"/>
      <c r="CI777" s="34"/>
      <c r="CJ777" s="34"/>
      <c r="CK777" s="34"/>
      <c r="CL777" s="34"/>
      <c r="CM777" s="34"/>
      <c r="CN777" s="34"/>
      <c r="CO777" s="34"/>
      <c r="CP777" s="34"/>
      <c r="CQ777" s="34"/>
    </row>
    <row r="778" spans="79:95" x14ac:dyDescent="0.25">
      <c r="CA778" s="34"/>
      <c r="CB778" s="34"/>
      <c r="CC778" s="34"/>
      <c r="CD778" s="34"/>
      <c r="CE778" s="34"/>
      <c r="CF778" s="34"/>
      <c r="CG778" s="34"/>
      <c r="CH778" s="34"/>
      <c r="CI778" s="34"/>
      <c r="CJ778" s="34"/>
      <c r="CK778" s="34"/>
      <c r="CL778" s="34"/>
      <c r="CM778" s="34"/>
      <c r="CN778" s="34"/>
      <c r="CO778" s="34"/>
      <c r="CP778" s="34"/>
      <c r="CQ778" s="34"/>
    </row>
    <row r="779" spans="79:95" x14ac:dyDescent="0.25">
      <c r="CA779" s="34"/>
      <c r="CB779" s="34"/>
      <c r="CC779" s="34"/>
      <c r="CD779" s="34"/>
      <c r="CE779" s="34"/>
      <c r="CF779" s="34"/>
      <c r="CG779" s="34"/>
      <c r="CH779" s="34"/>
      <c r="CI779" s="34"/>
      <c r="CJ779" s="34"/>
      <c r="CK779" s="34"/>
      <c r="CL779" s="34"/>
      <c r="CM779" s="34"/>
      <c r="CN779" s="34"/>
      <c r="CO779" s="34"/>
      <c r="CP779" s="34"/>
      <c r="CQ779" s="34"/>
    </row>
    <row r="780" spans="79:95" x14ac:dyDescent="0.25">
      <c r="CA780" s="34"/>
      <c r="CB780" s="34"/>
      <c r="CC780" s="34"/>
      <c r="CD780" s="34"/>
      <c r="CE780" s="34"/>
      <c r="CF780" s="34"/>
      <c r="CG780" s="34"/>
      <c r="CH780" s="34"/>
      <c r="CI780" s="34"/>
      <c r="CJ780" s="34"/>
      <c r="CK780" s="34"/>
      <c r="CL780" s="34"/>
      <c r="CM780" s="34"/>
      <c r="CN780" s="34"/>
      <c r="CO780" s="34"/>
      <c r="CP780" s="34"/>
      <c r="CQ780" s="34"/>
    </row>
    <row r="781" spans="79:95" x14ac:dyDescent="0.25">
      <c r="CA781" s="34"/>
      <c r="CB781" s="34"/>
      <c r="CC781" s="34"/>
      <c r="CD781" s="34"/>
      <c r="CE781" s="34"/>
      <c r="CF781" s="34"/>
      <c r="CG781" s="34"/>
      <c r="CH781" s="34"/>
      <c r="CI781" s="34"/>
      <c r="CJ781" s="34"/>
      <c r="CK781" s="34"/>
      <c r="CL781" s="34"/>
      <c r="CM781" s="34"/>
      <c r="CN781" s="34"/>
      <c r="CO781" s="34"/>
      <c r="CP781" s="34"/>
      <c r="CQ781" s="34"/>
    </row>
    <row r="782" spans="79:95" x14ac:dyDescent="0.25">
      <c r="CA782" s="34"/>
      <c r="CB782" s="34"/>
      <c r="CC782" s="34"/>
      <c r="CD782" s="34"/>
      <c r="CE782" s="34"/>
      <c r="CF782" s="34"/>
      <c r="CG782" s="34"/>
      <c r="CH782" s="34"/>
      <c r="CI782" s="34"/>
      <c r="CJ782" s="34"/>
      <c r="CK782" s="34"/>
      <c r="CL782" s="34"/>
      <c r="CM782" s="34"/>
      <c r="CN782" s="34"/>
      <c r="CO782" s="34"/>
      <c r="CP782" s="34"/>
      <c r="CQ782" s="34"/>
    </row>
    <row r="783" spans="79:95" x14ac:dyDescent="0.25">
      <c r="CA783" s="34"/>
      <c r="CB783" s="34"/>
      <c r="CC783" s="34"/>
      <c r="CD783" s="34"/>
      <c r="CE783" s="34"/>
      <c r="CF783" s="34"/>
      <c r="CG783" s="34"/>
      <c r="CH783" s="34"/>
      <c r="CI783" s="34"/>
      <c r="CJ783" s="34"/>
      <c r="CK783" s="34"/>
      <c r="CL783" s="34"/>
      <c r="CM783" s="34"/>
      <c r="CN783" s="34"/>
      <c r="CO783" s="34"/>
      <c r="CP783" s="34"/>
      <c r="CQ783" s="34"/>
    </row>
    <row r="784" spans="79:95" x14ac:dyDescent="0.25">
      <c r="CA784" s="34"/>
      <c r="CB784" s="34"/>
      <c r="CC784" s="34"/>
      <c r="CD784" s="34"/>
      <c r="CE784" s="34"/>
      <c r="CF784" s="34"/>
      <c r="CG784" s="34"/>
      <c r="CH784" s="34"/>
      <c r="CI784" s="34"/>
      <c r="CJ784" s="34"/>
      <c r="CK784" s="34"/>
      <c r="CL784" s="34"/>
      <c r="CM784" s="34"/>
      <c r="CN784" s="34"/>
      <c r="CO784" s="34"/>
      <c r="CP784" s="34"/>
      <c r="CQ784" s="34"/>
    </row>
    <row r="785" spans="79:95" x14ac:dyDescent="0.25">
      <c r="CA785" s="34"/>
      <c r="CB785" s="34"/>
      <c r="CC785" s="34"/>
      <c r="CD785" s="34"/>
      <c r="CE785" s="34"/>
      <c r="CF785" s="34"/>
      <c r="CG785" s="34"/>
      <c r="CH785" s="34"/>
      <c r="CI785" s="34"/>
      <c r="CJ785" s="34"/>
      <c r="CK785" s="34"/>
      <c r="CL785" s="34"/>
      <c r="CM785" s="34"/>
      <c r="CN785" s="34"/>
      <c r="CO785" s="34"/>
      <c r="CP785" s="34"/>
      <c r="CQ785" s="34"/>
    </row>
    <row r="786" spans="79:95" x14ac:dyDescent="0.25">
      <c r="CA786" s="34"/>
      <c r="CB786" s="34"/>
      <c r="CC786" s="34"/>
      <c r="CD786" s="34"/>
      <c r="CE786" s="34"/>
      <c r="CF786" s="34"/>
      <c r="CG786" s="34"/>
      <c r="CH786" s="34"/>
      <c r="CI786" s="34"/>
      <c r="CJ786" s="34"/>
      <c r="CK786" s="34"/>
      <c r="CL786" s="34"/>
      <c r="CM786" s="34"/>
      <c r="CN786" s="34"/>
      <c r="CO786" s="34"/>
      <c r="CP786" s="34"/>
      <c r="CQ786" s="34"/>
    </row>
    <row r="787" spans="79:95" x14ac:dyDescent="0.25">
      <c r="CA787" s="34"/>
      <c r="CB787" s="34"/>
      <c r="CC787" s="34"/>
      <c r="CD787" s="34"/>
      <c r="CE787" s="34"/>
      <c r="CF787" s="34"/>
      <c r="CG787" s="34"/>
      <c r="CH787" s="34"/>
      <c r="CI787" s="34"/>
      <c r="CJ787" s="34"/>
      <c r="CK787" s="34"/>
      <c r="CL787" s="34"/>
      <c r="CM787" s="34"/>
      <c r="CN787" s="34"/>
      <c r="CO787" s="34"/>
      <c r="CP787" s="34"/>
      <c r="CQ787" s="34"/>
    </row>
    <row r="788" spans="79:95" x14ac:dyDescent="0.25">
      <c r="CA788" s="34"/>
      <c r="CB788" s="34"/>
      <c r="CC788" s="34"/>
      <c r="CD788" s="34"/>
      <c r="CE788" s="34"/>
      <c r="CF788" s="34"/>
      <c r="CG788" s="34"/>
      <c r="CH788" s="34"/>
      <c r="CI788" s="34"/>
      <c r="CJ788" s="34"/>
      <c r="CK788" s="34"/>
      <c r="CL788" s="34"/>
      <c r="CM788" s="34"/>
      <c r="CN788" s="34"/>
      <c r="CO788" s="34"/>
      <c r="CP788" s="34"/>
      <c r="CQ788" s="34"/>
    </row>
    <row r="789" spans="79:95" x14ac:dyDescent="0.25">
      <c r="CA789" s="34"/>
      <c r="CB789" s="34"/>
      <c r="CC789" s="34"/>
      <c r="CD789" s="34"/>
      <c r="CE789" s="34"/>
      <c r="CF789" s="34"/>
      <c r="CG789" s="34"/>
      <c r="CH789" s="34"/>
      <c r="CI789" s="34"/>
      <c r="CJ789" s="34"/>
      <c r="CK789" s="34"/>
      <c r="CL789" s="34"/>
      <c r="CM789" s="34"/>
      <c r="CN789" s="34"/>
      <c r="CO789" s="34"/>
      <c r="CP789" s="34"/>
      <c r="CQ789" s="34"/>
    </row>
    <row r="790" spans="79:95" x14ac:dyDescent="0.25">
      <c r="CA790" s="34"/>
      <c r="CB790" s="34"/>
      <c r="CC790" s="34"/>
      <c r="CD790" s="34"/>
      <c r="CE790" s="34"/>
      <c r="CF790" s="34"/>
      <c r="CG790" s="34"/>
      <c r="CH790" s="34"/>
      <c r="CI790" s="34"/>
      <c r="CJ790" s="34"/>
      <c r="CK790" s="34"/>
      <c r="CL790" s="34"/>
      <c r="CM790" s="34"/>
      <c r="CN790" s="34"/>
      <c r="CO790" s="34"/>
      <c r="CP790" s="34"/>
      <c r="CQ790" s="34"/>
    </row>
    <row r="791" spans="79:95" x14ac:dyDescent="0.25">
      <c r="CA791" s="34"/>
      <c r="CB791" s="34"/>
      <c r="CC791" s="34"/>
      <c r="CD791" s="34"/>
      <c r="CE791" s="34"/>
      <c r="CF791" s="34"/>
      <c r="CG791" s="34"/>
      <c r="CH791" s="34"/>
      <c r="CI791" s="34"/>
      <c r="CJ791" s="34"/>
      <c r="CK791" s="34"/>
      <c r="CL791" s="34"/>
      <c r="CM791" s="34"/>
      <c r="CN791" s="34"/>
      <c r="CO791" s="34"/>
      <c r="CP791" s="34"/>
      <c r="CQ791" s="34"/>
    </row>
    <row r="792" spans="79:95" x14ac:dyDescent="0.25">
      <c r="CA792" s="34"/>
      <c r="CB792" s="34"/>
      <c r="CC792" s="34"/>
      <c r="CD792" s="34"/>
      <c r="CE792" s="34"/>
      <c r="CF792" s="34"/>
      <c r="CG792" s="34"/>
      <c r="CH792" s="34"/>
      <c r="CI792" s="34"/>
      <c r="CJ792" s="34"/>
      <c r="CK792" s="34"/>
      <c r="CL792" s="34"/>
      <c r="CM792" s="34"/>
      <c r="CN792" s="34"/>
      <c r="CO792" s="34"/>
      <c r="CP792" s="34"/>
      <c r="CQ792" s="34"/>
    </row>
    <row r="793" spans="79:95" x14ac:dyDescent="0.25">
      <c r="CA793" s="34"/>
      <c r="CB793" s="34"/>
      <c r="CC793" s="34"/>
      <c r="CD793" s="34"/>
      <c r="CE793" s="34"/>
      <c r="CF793" s="34"/>
      <c r="CG793" s="34"/>
      <c r="CH793" s="34"/>
      <c r="CI793" s="34"/>
      <c r="CJ793" s="34"/>
      <c r="CK793" s="34"/>
      <c r="CL793" s="34"/>
      <c r="CM793" s="34"/>
      <c r="CN793" s="34"/>
      <c r="CO793" s="34"/>
      <c r="CP793" s="34"/>
      <c r="CQ793" s="34"/>
    </row>
    <row r="794" spans="79:95" x14ac:dyDescent="0.25">
      <c r="CA794" s="34"/>
      <c r="CB794" s="34"/>
      <c r="CC794" s="34"/>
      <c r="CD794" s="34"/>
      <c r="CE794" s="34"/>
      <c r="CF794" s="34"/>
      <c r="CG794" s="34"/>
      <c r="CH794" s="34"/>
      <c r="CI794" s="34"/>
      <c r="CJ794" s="34"/>
      <c r="CK794" s="34"/>
      <c r="CL794" s="34"/>
      <c r="CM794" s="34"/>
      <c r="CN794" s="34"/>
      <c r="CO794" s="34"/>
      <c r="CP794" s="34"/>
      <c r="CQ794" s="34"/>
    </row>
    <row r="795" spans="79:95" x14ac:dyDescent="0.25">
      <c r="CA795" s="34"/>
      <c r="CB795" s="34"/>
      <c r="CC795" s="34"/>
      <c r="CD795" s="34"/>
      <c r="CE795" s="34"/>
      <c r="CF795" s="34"/>
      <c r="CG795" s="34"/>
      <c r="CH795" s="34"/>
      <c r="CI795" s="34"/>
      <c r="CJ795" s="34"/>
      <c r="CK795" s="34"/>
      <c r="CL795" s="34"/>
      <c r="CM795" s="34"/>
      <c r="CN795" s="34"/>
      <c r="CO795" s="34"/>
      <c r="CP795" s="34"/>
      <c r="CQ795" s="34"/>
    </row>
    <row r="796" spans="79:95" x14ac:dyDescent="0.25">
      <c r="CA796" s="34"/>
      <c r="CB796" s="34"/>
      <c r="CC796" s="34"/>
      <c r="CD796" s="34"/>
      <c r="CE796" s="34"/>
      <c r="CF796" s="34"/>
      <c r="CG796" s="34"/>
      <c r="CH796" s="34"/>
      <c r="CI796" s="34"/>
      <c r="CJ796" s="34"/>
      <c r="CK796" s="34"/>
      <c r="CL796" s="34"/>
      <c r="CM796" s="34"/>
      <c r="CN796" s="34"/>
      <c r="CO796" s="34"/>
      <c r="CP796" s="34"/>
      <c r="CQ796" s="34"/>
    </row>
    <row r="797" spans="79:95" x14ac:dyDescent="0.25">
      <c r="CA797" s="34"/>
      <c r="CB797" s="34"/>
      <c r="CC797" s="34"/>
      <c r="CD797" s="34"/>
      <c r="CE797" s="34"/>
      <c r="CF797" s="34"/>
      <c r="CG797" s="34"/>
      <c r="CH797" s="34"/>
      <c r="CI797" s="34"/>
      <c r="CJ797" s="34"/>
      <c r="CK797" s="34"/>
      <c r="CL797" s="34"/>
      <c r="CM797" s="34"/>
      <c r="CN797" s="34"/>
      <c r="CO797" s="34"/>
      <c r="CP797" s="34"/>
      <c r="CQ797" s="34"/>
    </row>
    <row r="798" spans="79:95" x14ac:dyDescent="0.25">
      <c r="CA798" s="34"/>
      <c r="CB798" s="34"/>
      <c r="CC798" s="34"/>
      <c r="CD798" s="34"/>
      <c r="CE798" s="34"/>
      <c r="CF798" s="34"/>
      <c r="CG798" s="34"/>
      <c r="CH798" s="34"/>
      <c r="CI798" s="34"/>
      <c r="CJ798" s="34"/>
      <c r="CK798" s="34"/>
      <c r="CL798" s="34"/>
      <c r="CM798" s="34"/>
      <c r="CN798" s="34"/>
      <c r="CO798" s="34"/>
      <c r="CP798" s="34"/>
      <c r="CQ798" s="34"/>
    </row>
    <row r="799" spans="79:95" x14ac:dyDescent="0.25">
      <c r="CA799" s="34"/>
      <c r="CB799" s="34"/>
      <c r="CC799" s="34"/>
      <c r="CD799" s="34"/>
      <c r="CE799" s="34"/>
      <c r="CF799" s="34"/>
      <c r="CG799" s="34"/>
      <c r="CH799" s="34"/>
      <c r="CI799" s="34"/>
      <c r="CJ799" s="34"/>
      <c r="CK799" s="34"/>
      <c r="CL799" s="34"/>
      <c r="CM799" s="34"/>
      <c r="CN799" s="34"/>
      <c r="CO799" s="34"/>
      <c r="CP799" s="34"/>
      <c r="CQ799" s="34"/>
    </row>
    <row r="800" spans="79:95" x14ac:dyDescent="0.25">
      <c r="CA800" s="34"/>
      <c r="CB800" s="34"/>
      <c r="CC800" s="34"/>
      <c r="CD800" s="34"/>
      <c r="CE800" s="34"/>
      <c r="CF800" s="34"/>
      <c r="CG800" s="34"/>
      <c r="CH800" s="34"/>
      <c r="CI800" s="34"/>
      <c r="CJ800" s="34"/>
      <c r="CK800" s="34"/>
      <c r="CL800" s="34"/>
      <c r="CM800" s="34"/>
      <c r="CN800" s="34"/>
      <c r="CO800" s="34"/>
      <c r="CP800" s="34"/>
      <c r="CQ800" s="34"/>
    </row>
    <row r="801" spans="79:95" x14ac:dyDescent="0.25">
      <c r="CA801" s="34"/>
      <c r="CB801" s="34"/>
      <c r="CC801" s="34"/>
      <c r="CD801" s="34"/>
      <c r="CE801" s="34"/>
      <c r="CF801" s="34"/>
      <c r="CG801" s="34"/>
      <c r="CH801" s="34"/>
      <c r="CI801" s="34"/>
      <c r="CJ801" s="34"/>
      <c r="CK801" s="34"/>
      <c r="CL801" s="34"/>
      <c r="CM801" s="34"/>
      <c r="CN801" s="34"/>
      <c r="CO801" s="34"/>
      <c r="CP801" s="34"/>
      <c r="CQ801" s="34"/>
    </row>
    <row r="802" spans="79:95" x14ac:dyDescent="0.25">
      <c r="CA802" s="34"/>
      <c r="CB802" s="34"/>
      <c r="CC802" s="34"/>
      <c r="CD802" s="34"/>
      <c r="CE802" s="34"/>
      <c r="CF802" s="34"/>
      <c r="CG802" s="34"/>
      <c r="CH802" s="34"/>
      <c r="CI802" s="34"/>
      <c r="CJ802" s="34"/>
      <c r="CK802" s="34"/>
      <c r="CL802" s="34"/>
      <c r="CM802" s="34"/>
      <c r="CN802" s="34"/>
      <c r="CO802" s="34"/>
      <c r="CP802" s="34"/>
      <c r="CQ802" s="34"/>
    </row>
    <row r="803" spans="79:95" x14ac:dyDescent="0.25">
      <c r="CA803" s="34"/>
      <c r="CB803" s="34"/>
      <c r="CC803" s="34"/>
      <c r="CD803" s="34"/>
      <c r="CE803" s="34"/>
      <c r="CF803" s="34"/>
      <c r="CG803" s="34"/>
      <c r="CH803" s="34"/>
      <c r="CI803" s="34"/>
      <c r="CJ803" s="34"/>
      <c r="CK803" s="34"/>
      <c r="CL803" s="34"/>
      <c r="CM803" s="34"/>
      <c r="CN803" s="34"/>
      <c r="CO803" s="34"/>
      <c r="CP803" s="34"/>
      <c r="CQ803" s="34"/>
    </row>
    <row r="804" spans="79:95" x14ac:dyDescent="0.25">
      <c r="CA804" s="34"/>
      <c r="CB804" s="34"/>
      <c r="CC804" s="34"/>
      <c r="CD804" s="34"/>
      <c r="CE804" s="34"/>
      <c r="CF804" s="34"/>
      <c r="CG804" s="34"/>
      <c r="CH804" s="34"/>
      <c r="CI804" s="34"/>
      <c r="CJ804" s="34"/>
      <c r="CK804" s="34"/>
      <c r="CL804" s="34"/>
      <c r="CM804" s="34"/>
      <c r="CN804" s="34"/>
      <c r="CO804" s="34"/>
      <c r="CP804" s="34"/>
      <c r="CQ804" s="34"/>
    </row>
    <row r="805" spans="79:95" x14ac:dyDescent="0.25">
      <c r="CA805" s="34"/>
      <c r="CB805" s="34"/>
      <c r="CC805" s="34"/>
      <c r="CD805" s="34"/>
      <c r="CE805" s="34"/>
      <c r="CF805" s="34"/>
      <c r="CG805" s="34"/>
      <c r="CH805" s="34"/>
      <c r="CI805" s="34"/>
      <c r="CJ805" s="34"/>
      <c r="CK805" s="34"/>
      <c r="CL805" s="34"/>
      <c r="CM805" s="34"/>
      <c r="CN805" s="34"/>
      <c r="CO805" s="34"/>
      <c r="CP805" s="34"/>
      <c r="CQ805" s="34"/>
    </row>
    <row r="806" spans="79:95" x14ac:dyDescent="0.25">
      <c r="CA806" s="34"/>
      <c r="CB806" s="34"/>
      <c r="CC806" s="34"/>
      <c r="CD806" s="34"/>
      <c r="CE806" s="34"/>
      <c r="CF806" s="34"/>
      <c r="CG806" s="34"/>
      <c r="CH806" s="34"/>
      <c r="CI806" s="34"/>
      <c r="CJ806" s="34"/>
      <c r="CK806" s="34"/>
      <c r="CL806" s="34"/>
      <c r="CM806" s="34"/>
      <c r="CN806" s="34"/>
      <c r="CO806" s="34"/>
      <c r="CP806" s="34"/>
      <c r="CQ806" s="34"/>
    </row>
    <row r="807" spans="79:95" x14ac:dyDescent="0.25">
      <c r="CA807" s="34"/>
      <c r="CB807" s="34"/>
      <c r="CC807" s="34"/>
      <c r="CD807" s="34"/>
      <c r="CE807" s="34"/>
      <c r="CF807" s="34"/>
      <c r="CG807" s="34"/>
      <c r="CH807" s="34"/>
      <c r="CI807" s="34"/>
      <c r="CJ807" s="34"/>
      <c r="CK807" s="34"/>
      <c r="CL807" s="34"/>
      <c r="CM807" s="34"/>
      <c r="CN807" s="34"/>
      <c r="CO807" s="34"/>
      <c r="CP807" s="34"/>
      <c r="CQ807" s="34"/>
    </row>
    <row r="808" spans="79:95" x14ac:dyDescent="0.25">
      <c r="CA808" s="34"/>
      <c r="CB808" s="34"/>
      <c r="CC808" s="34"/>
      <c r="CD808" s="34"/>
      <c r="CE808" s="34"/>
      <c r="CF808" s="34"/>
      <c r="CG808" s="34"/>
      <c r="CH808" s="34"/>
      <c r="CI808" s="34"/>
      <c r="CJ808" s="34"/>
      <c r="CK808" s="34"/>
      <c r="CL808" s="34"/>
      <c r="CM808" s="34"/>
      <c r="CN808" s="34"/>
      <c r="CO808" s="34"/>
      <c r="CP808" s="34"/>
      <c r="CQ808" s="34"/>
    </row>
    <row r="809" spans="79:95" x14ac:dyDescent="0.25">
      <c r="CA809" s="34"/>
      <c r="CB809" s="34"/>
      <c r="CC809" s="34"/>
      <c r="CD809" s="34"/>
      <c r="CE809" s="34"/>
      <c r="CF809" s="34"/>
      <c r="CG809" s="34"/>
      <c r="CH809" s="34"/>
      <c r="CI809" s="34"/>
      <c r="CJ809" s="34"/>
      <c r="CK809" s="34"/>
      <c r="CL809" s="34"/>
      <c r="CM809" s="34"/>
      <c r="CN809" s="34"/>
      <c r="CO809" s="34"/>
      <c r="CP809" s="34"/>
      <c r="CQ809" s="34"/>
    </row>
    <row r="810" spans="79:95" x14ac:dyDescent="0.25">
      <c r="CA810" s="34"/>
      <c r="CB810" s="34"/>
      <c r="CC810" s="34"/>
      <c r="CD810" s="34"/>
      <c r="CE810" s="34"/>
      <c r="CF810" s="34"/>
      <c r="CG810" s="34"/>
      <c r="CH810" s="34"/>
      <c r="CI810" s="34"/>
      <c r="CJ810" s="34"/>
      <c r="CK810" s="34"/>
      <c r="CL810" s="34"/>
      <c r="CM810" s="34"/>
      <c r="CN810" s="34"/>
      <c r="CO810" s="34"/>
      <c r="CP810" s="34"/>
      <c r="CQ810" s="34"/>
    </row>
    <row r="811" spans="79:95" x14ac:dyDescent="0.25">
      <c r="CA811" s="34"/>
      <c r="CB811" s="34"/>
      <c r="CC811" s="34"/>
      <c r="CD811" s="34"/>
      <c r="CE811" s="34"/>
      <c r="CF811" s="34"/>
      <c r="CG811" s="34"/>
      <c r="CH811" s="34"/>
      <c r="CI811" s="34"/>
      <c r="CJ811" s="34"/>
      <c r="CK811" s="34"/>
      <c r="CL811" s="34"/>
      <c r="CM811" s="34"/>
      <c r="CN811" s="34"/>
      <c r="CO811" s="34"/>
      <c r="CP811" s="34"/>
      <c r="CQ811" s="34"/>
    </row>
    <row r="812" spans="79:95" x14ac:dyDescent="0.25">
      <c r="CA812" s="34"/>
      <c r="CB812" s="34"/>
      <c r="CC812" s="34"/>
      <c r="CD812" s="34"/>
      <c r="CE812" s="34"/>
      <c r="CF812" s="34"/>
      <c r="CG812" s="34"/>
      <c r="CH812" s="34"/>
      <c r="CI812" s="34"/>
      <c r="CJ812" s="34"/>
      <c r="CK812" s="34"/>
      <c r="CL812" s="34"/>
      <c r="CM812" s="34"/>
      <c r="CN812" s="34"/>
      <c r="CO812" s="34"/>
      <c r="CP812" s="34"/>
      <c r="CQ812" s="34"/>
    </row>
    <row r="813" spans="79:95" x14ac:dyDescent="0.25">
      <c r="CA813" s="34"/>
      <c r="CB813" s="34"/>
      <c r="CC813" s="34"/>
      <c r="CD813" s="34"/>
      <c r="CE813" s="34"/>
      <c r="CF813" s="34"/>
      <c r="CG813" s="34"/>
      <c r="CH813" s="34"/>
      <c r="CI813" s="34"/>
      <c r="CJ813" s="34"/>
      <c r="CK813" s="34"/>
      <c r="CL813" s="34"/>
      <c r="CM813" s="34"/>
      <c r="CN813" s="34"/>
      <c r="CO813" s="34"/>
      <c r="CP813" s="34"/>
      <c r="CQ813" s="34"/>
    </row>
    <row r="814" spans="79:95" x14ac:dyDescent="0.25">
      <c r="CA814" s="34"/>
      <c r="CB814" s="34"/>
      <c r="CC814" s="34"/>
      <c r="CD814" s="34"/>
      <c r="CE814" s="34"/>
      <c r="CF814" s="34"/>
      <c r="CG814" s="34"/>
      <c r="CH814" s="34"/>
      <c r="CI814" s="34"/>
      <c r="CJ814" s="34"/>
      <c r="CK814" s="34"/>
      <c r="CL814" s="34"/>
      <c r="CM814" s="34"/>
      <c r="CN814" s="34"/>
      <c r="CO814" s="34"/>
      <c r="CP814" s="34"/>
      <c r="CQ814" s="34"/>
    </row>
    <row r="815" spans="79:95" x14ac:dyDescent="0.25">
      <c r="CA815" s="34"/>
      <c r="CB815" s="34"/>
      <c r="CC815" s="34"/>
      <c r="CD815" s="34"/>
      <c r="CE815" s="34"/>
      <c r="CF815" s="34"/>
      <c r="CG815" s="34"/>
      <c r="CH815" s="34"/>
      <c r="CI815" s="34"/>
      <c r="CJ815" s="34"/>
      <c r="CK815" s="34"/>
      <c r="CL815" s="34"/>
      <c r="CM815" s="34"/>
      <c r="CN815" s="34"/>
      <c r="CO815" s="34"/>
      <c r="CP815" s="34"/>
      <c r="CQ815" s="34"/>
    </row>
    <row r="816" spans="79:95" x14ac:dyDescent="0.25">
      <c r="CA816" s="34"/>
      <c r="CB816" s="34"/>
      <c r="CC816" s="34"/>
      <c r="CD816" s="34"/>
      <c r="CE816" s="34"/>
      <c r="CF816" s="34"/>
      <c r="CG816" s="34"/>
      <c r="CH816" s="34"/>
      <c r="CI816" s="34"/>
      <c r="CJ816" s="34"/>
      <c r="CK816" s="34"/>
      <c r="CL816" s="34"/>
      <c r="CM816" s="34"/>
      <c r="CN816" s="34"/>
      <c r="CO816" s="34"/>
      <c r="CP816" s="34"/>
      <c r="CQ816" s="34"/>
    </row>
    <row r="817" spans="79:95" x14ac:dyDescent="0.25">
      <c r="CA817" s="34"/>
      <c r="CB817" s="34"/>
      <c r="CC817" s="34"/>
      <c r="CD817" s="34"/>
      <c r="CE817" s="34"/>
      <c r="CF817" s="34"/>
      <c r="CG817" s="34"/>
      <c r="CH817" s="34"/>
      <c r="CI817" s="34"/>
      <c r="CJ817" s="34"/>
      <c r="CK817" s="34"/>
      <c r="CL817" s="34"/>
      <c r="CM817" s="34"/>
      <c r="CN817" s="34"/>
      <c r="CO817" s="34"/>
      <c r="CP817" s="34"/>
      <c r="CQ817" s="34"/>
    </row>
    <row r="818" spans="79:95" x14ac:dyDescent="0.25">
      <c r="CA818" s="34"/>
      <c r="CB818" s="34"/>
      <c r="CC818" s="34"/>
      <c r="CD818" s="34"/>
      <c r="CE818" s="34"/>
      <c r="CF818" s="34"/>
      <c r="CG818" s="34"/>
      <c r="CH818" s="34"/>
      <c r="CI818" s="34"/>
      <c r="CJ818" s="34"/>
      <c r="CK818" s="34"/>
      <c r="CL818" s="34"/>
      <c r="CM818" s="34"/>
      <c r="CN818" s="34"/>
      <c r="CO818" s="34"/>
      <c r="CP818" s="34"/>
      <c r="CQ818" s="34"/>
    </row>
    <row r="819" spans="79:95" x14ac:dyDescent="0.25">
      <c r="CA819" s="34"/>
      <c r="CB819" s="34"/>
      <c r="CC819" s="34"/>
      <c r="CD819" s="34"/>
      <c r="CE819" s="34"/>
      <c r="CF819" s="34"/>
      <c r="CG819" s="34"/>
      <c r="CH819" s="34"/>
      <c r="CI819" s="34"/>
      <c r="CJ819" s="34"/>
      <c r="CK819" s="34"/>
      <c r="CL819" s="34"/>
      <c r="CM819" s="34"/>
      <c r="CN819" s="34"/>
      <c r="CO819" s="34"/>
      <c r="CP819" s="34"/>
      <c r="CQ819" s="34"/>
    </row>
    <row r="820" spans="79:95" x14ac:dyDescent="0.25">
      <c r="CA820" s="34"/>
      <c r="CB820" s="34"/>
      <c r="CC820" s="34"/>
      <c r="CD820" s="34"/>
      <c r="CE820" s="34"/>
      <c r="CF820" s="34"/>
      <c r="CG820" s="34"/>
      <c r="CH820" s="34"/>
      <c r="CI820" s="34"/>
      <c r="CJ820" s="34"/>
      <c r="CK820" s="34"/>
      <c r="CL820" s="34"/>
      <c r="CM820" s="34"/>
      <c r="CN820" s="34"/>
      <c r="CO820" s="34"/>
      <c r="CP820" s="34"/>
      <c r="CQ820" s="34"/>
    </row>
    <row r="821" spans="79:95" x14ac:dyDescent="0.25">
      <c r="CA821" s="34"/>
      <c r="CB821" s="34"/>
      <c r="CC821" s="34"/>
      <c r="CD821" s="34"/>
      <c r="CE821" s="34"/>
      <c r="CF821" s="34"/>
      <c r="CG821" s="34"/>
      <c r="CH821" s="34"/>
      <c r="CI821" s="34"/>
      <c r="CJ821" s="34"/>
      <c r="CK821" s="34"/>
      <c r="CL821" s="34"/>
      <c r="CM821" s="34"/>
      <c r="CN821" s="34"/>
      <c r="CO821" s="34"/>
      <c r="CP821" s="34"/>
      <c r="CQ821" s="34"/>
    </row>
    <row r="822" spans="79:95" x14ac:dyDescent="0.25">
      <c r="CA822" s="34"/>
      <c r="CB822" s="34"/>
      <c r="CC822" s="34"/>
      <c r="CD822" s="34"/>
      <c r="CE822" s="34"/>
      <c r="CF822" s="34"/>
      <c r="CG822" s="34"/>
      <c r="CH822" s="34"/>
      <c r="CI822" s="34"/>
      <c r="CJ822" s="34"/>
      <c r="CK822" s="34"/>
      <c r="CL822" s="34"/>
      <c r="CM822" s="34"/>
      <c r="CN822" s="34"/>
      <c r="CO822" s="34"/>
      <c r="CP822" s="34"/>
      <c r="CQ822" s="34"/>
    </row>
    <row r="823" spans="79:95" x14ac:dyDescent="0.25">
      <c r="CA823" s="34"/>
      <c r="CB823" s="34"/>
      <c r="CC823" s="34"/>
      <c r="CD823" s="34"/>
      <c r="CE823" s="34"/>
      <c r="CF823" s="34"/>
      <c r="CG823" s="34"/>
      <c r="CH823" s="34"/>
      <c r="CI823" s="34"/>
      <c r="CJ823" s="34"/>
      <c r="CK823" s="34"/>
      <c r="CL823" s="34"/>
      <c r="CM823" s="34"/>
      <c r="CN823" s="34"/>
      <c r="CO823" s="34"/>
      <c r="CP823" s="34"/>
      <c r="CQ823" s="34"/>
    </row>
    <row r="824" spans="79:95" x14ac:dyDescent="0.25">
      <c r="CA824" s="34"/>
      <c r="CB824" s="34"/>
      <c r="CC824" s="34"/>
      <c r="CD824" s="34"/>
      <c r="CE824" s="34"/>
      <c r="CF824" s="34"/>
      <c r="CG824" s="34"/>
      <c r="CH824" s="34"/>
      <c r="CI824" s="34"/>
      <c r="CJ824" s="34"/>
      <c r="CK824" s="34"/>
      <c r="CL824" s="34"/>
      <c r="CM824" s="34"/>
      <c r="CN824" s="34"/>
      <c r="CO824" s="34"/>
      <c r="CP824" s="34"/>
      <c r="CQ824" s="34"/>
    </row>
    <row r="825" spans="79:95" x14ac:dyDescent="0.25">
      <c r="CA825" s="34"/>
      <c r="CB825" s="34"/>
      <c r="CC825" s="34"/>
      <c r="CD825" s="34"/>
      <c r="CE825" s="34"/>
      <c r="CF825" s="34"/>
      <c r="CG825" s="34"/>
      <c r="CH825" s="34"/>
      <c r="CI825" s="34"/>
      <c r="CJ825" s="34"/>
      <c r="CK825" s="34"/>
      <c r="CL825" s="34"/>
      <c r="CM825" s="34"/>
      <c r="CN825" s="34"/>
      <c r="CO825" s="34"/>
      <c r="CP825" s="34"/>
      <c r="CQ825" s="34"/>
    </row>
    <row r="826" spans="79:95" x14ac:dyDescent="0.25">
      <c r="CA826" s="34"/>
      <c r="CB826" s="34"/>
      <c r="CC826" s="34"/>
      <c r="CD826" s="34"/>
      <c r="CE826" s="34"/>
      <c r="CF826" s="34"/>
      <c r="CG826" s="34"/>
      <c r="CH826" s="34"/>
      <c r="CI826" s="34"/>
      <c r="CJ826" s="34"/>
      <c r="CK826" s="34"/>
      <c r="CL826" s="34"/>
      <c r="CM826" s="34"/>
      <c r="CN826" s="34"/>
      <c r="CO826" s="34"/>
      <c r="CP826" s="34"/>
      <c r="CQ826" s="34"/>
    </row>
    <row r="827" spans="79:95" x14ac:dyDescent="0.25">
      <c r="CA827" s="34"/>
      <c r="CB827" s="34"/>
      <c r="CC827" s="34"/>
      <c r="CD827" s="34"/>
      <c r="CE827" s="34"/>
      <c r="CF827" s="34"/>
      <c r="CG827" s="34"/>
      <c r="CH827" s="34"/>
      <c r="CI827" s="34"/>
      <c r="CJ827" s="34"/>
      <c r="CK827" s="34"/>
      <c r="CL827" s="34"/>
      <c r="CM827" s="34"/>
      <c r="CN827" s="34"/>
      <c r="CO827" s="34"/>
      <c r="CP827" s="34"/>
      <c r="CQ827" s="34"/>
    </row>
    <row r="828" spans="79:95" x14ac:dyDescent="0.25">
      <c r="CA828" s="34"/>
      <c r="CB828" s="34"/>
      <c r="CC828" s="34"/>
      <c r="CD828" s="34"/>
      <c r="CE828" s="34"/>
      <c r="CF828" s="34"/>
      <c r="CG828" s="34"/>
      <c r="CH828" s="34"/>
      <c r="CI828" s="34"/>
      <c r="CJ828" s="34"/>
      <c r="CK828" s="34"/>
      <c r="CL828" s="34"/>
      <c r="CM828" s="34"/>
      <c r="CN828" s="34"/>
      <c r="CO828" s="34"/>
      <c r="CP828" s="34"/>
      <c r="CQ828" s="34"/>
    </row>
    <row r="829" spans="79:95" x14ac:dyDescent="0.25">
      <c r="CA829" s="34"/>
      <c r="CB829" s="34"/>
      <c r="CC829" s="34"/>
      <c r="CD829" s="34"/>
      <c r="CE829" s="34"/>
      <c r="CF829" s="34"/>
      <c r="CG829" s="34"/>
      <c r="CH829" s="34"/>
      <c r="CI829" s="34"/>
      <c r="CJ829" s="34"/>
      <c r="CK829" s="34"/>
      <c r="CL829" s="34"/>
      <c r="CM829" s="34"/>
      <c r="CN829" s="34"/>
      <c r="CO829" s="34"/>
      <c r="CP829" s="34"/>
      <c r="CQ829" s="34"/>
    </row>
    <row r="830" spans="79:95" x14ac:dyDescent="0.25">
      <c r="CA830" s="34"/>
      <c r="CB830" s="34"/>
      <c r="CC830" s="34"/>
      <c r="CD830" s="34"/>
      <c r="CE830" s="34"/>
      <c r="CF830" s="34"/>
      <c r="CG830" s="34"/>
      <c r="CH830" s="34"/>
      <c r="CI830" s="34"/>
      <c r="CJ830" s="34"/>
      <c r="CK830" s="34"/>
      <c r="CL830" s="34"/>
      <c r="CM830" s="34"/>
      <c r="CN830" s="34"/>
      <c r="CO830" s="34"/>
      <c r="CP830" s="34"/>
      <c r="CQ830" s="34"/>
    </row>
    <row r="831" spans="79:95" x14ac:dyDescent="0.25">
      <c r="CA831" s="34"/>
      <c r="CB831" s="34"/>
      <c r="CC831" s="34"/>
      <c r="CD831" s="34"/>
      <c r="CE831" s="34"/>
      <c r="CF831" s="34"/>
      <c r="CG831" s="34"/>
      <c r="CH831" s="34"/>
      <c r="CI831" s="34"/>
      <c r="CJ831" s="34"/>
      <c r="CK831" s="34"/>
      <c r="CL831" s="34"/>
      <c r="CM831" s="34"/>
      <c r="CN831" s="34"/>
      <c r="CO831" s="34"/>
      <c r="CP831" s="34"/>
      <c r="CQ831" s="34"/>
    </row>
    <row r="832" spans="79:95" x14ac:dyDescent="0.25">
      <c r="CA832" s="34"/>
      <c r="CB832" s="34"/>
      <c r="CC832" s="34"/>
      <c r="CD832" s="34"/>
      <c r="CE832" s="34"/>
      <c r="CF832" s="34"/>
      <c r="CG832" s="34"/>
      <c r="CH832" s="34"/>
      <c r="CI832" s="34"/>
      <c r="CJ832" s="34"/>
      <c r="CK832" s="34"/>
      <c r="CL832" s="34"/>
      <c r="CM832" s="34"/>
      <c r="CN832" s="34"/>
      <c r="CO832" s="34"/>
      <c r="CP832" s="34"/>
      <c r="CQ832" s="34"/>
    </row>
    <row r="833" spans="79:95" x14ac:dyDescent="0.25">
      <c r="CA833" s="34"/>
      <c r="CB833" s="34"/>
      <c r="CC833" s="34"/>
      <c r="CD833" s="34"/>
      <c r="CE833" s="34"/>
      <c r="CF833" s="34"/>
      <c r="CG833" s="34"/>
      <c r="CH833" s="34"/>
      <c r="CI833" s="34"/>
      <c r="CJ833" s="34"/>
      <c r="CK833" s="34"/>
      <c r="CL833" s="34"/>
      <c r="CM833" s="34"/>
      <c r="CN833" s="34"/>
      <c r="CO833" s="34"/>
      <c r="CP833" s="34"/>
      <c r="CQ833" s="34"/>
    </row>
    <row r="834" spans="79:95" x14ac:dyDescent="0.25">
      <c r="CA834" s="34"/>
      <c r="CB834" s="34"/>
      <c r="CC834" s="34"/>
      <c r="CD834" s="34"/>
      <c r="CE834" s="34"/>
      <c r="CF834" s="34"/>
      <c r="CG834" s="34"/>
      <c r="CH834" s="34"/>
      <c r="CI834" s="34"/>
      <c r="CJ834" s="34"/>
      <c r="CK834" s="34"/>
      <c r="CL834" s="34"/>
      <c r="CM834" s="34"/>
      <c r="CN834" s="34"/>
      <c r="CO834" s="34"/>
      <c r="CP834" s="34"/>
      <c r="CQ834" s="34"/>
    </row>
    <row r="835" spans="79:95" x14ac:dyDescent="0.25">
      <c r="CA835" s="34"/>
      <c r="CB835" s="34"/>
      <c r="CC835" s="34"/>
      <c r="CD835" s="34"/>
      <c r="CE835" s="34"/>
      <c r="CF835" s="34"/>
      <c r="CG835" s="34"/>
      <c r="CH835" s="34"/>
      <c r="CI835" s="34"/>
      <c r="CJ835" s="34"/>
      <c r="CK835" s="34"/>
      <c r="CL835" s="34"/>
      <c r="CM835" s="34"/>
      <c r="CN835" s="34"/>
      <c r="CO835" s="34"/>
      <c r="CP835" s="34"/>
      <c r="CQ835" s="34"/>
    </row>
    <row r="836" spans="79:95" x14ac:dyDescent="0.25">
      <c r="CA836" s="34"/>
      <c r="CB836" s="34"/>
      <c r="CC836" s="34"/>
      <c r="CD836" s="34"/>
      <c r="CE836" s="34"/>
      <c r="CF836" s="34"/>
      <c r="CG836" s="34"/>
      <c r="CH836" s="34"/>
      <c r="CI836" s="34"/>
      <c r="CJ836" s="34"/>
      <c r="CK836" s="34"/>
      <c r="CL836" s="34"/>
      <c r="CM836" s="34"/>
      <c r="CN836" s="34"/>
      <c r="CO836" s="34"/>
      <c r="CP836" s="34"/>
      <c r="CQ836" s="34"/>
    </row>
    <row r="837" spans="79:95" x14ac:dyDescent="0.25">
      <c r="CA837" s="34"/>
      <c r="CB837" s="34"/>
      <c r="CC837" s="34"/>
      <c r="CD837" s="34"/>
      <c r="CE837" s="34"/>
      <c r="CF837" s="34"/>
      <c r="CG837" s="34"/>
      <c r="CH837" s="34"/>
      <c r="CI837" s="34"/>
      <c r="CJ837" s="34"/>
      <c r="CK837" s="34"/>
      <c r="CL837" s="34"/>
      <c r="CM837" s="34"/>
      <c r="CN837" s="34"/>
      <c r="CO837" s="34"/>
      <c r="CP837" s="34"/>
      <c r="CQ837" s="34"/>
    </row>
    <row r="838" spans="79:95" x14ac:dyDescent="0.25">
      <c r="CA838" s="34"/>
      <c r="CB838" s="34"/>
      <c r="CC838" s="34"/>
      <c r="CD838" s="34"/>
      <c r="CE838" s="34"/>
      <c r="CF838" s="34"/>
      <c r="CG838" s="34"/>
      <c r="CH838" s="34"/>
      <c r="CI838" s="34"/>
      <c r="CJ838" s="34"/>
      <c r="CK838" s="34"/>
      <c r="CL838" s="34"/>
      <c r="CM838" s="34"/>
      <c r="CN838" s="34"/>
      <c r="CO838" s="34"/>
      <c r="CP838" s="34"/>
      <c r="CQ838" s="34"/>
    </row>
    <row r="839" spans="79:95" x14ac:dyDescent="0.25">
      <c r="CA839" s="34"/>
      <c r="CB839" s="34"/>
      <c r="CC839" s="34"/>
      <c r="CD839" s="34"/>
      <c r="CE839" s="34"/>
      <c r="CF839" s="34"/>
      <c r="CG839" s="34"/>
      <c r="CH839" s="34"/>
      <c r="CI839" s="34"/>
      <c r="CJ839" s="34"/>
      <c r="CK839" s="34"/>
      <c r="CL839" s="34"/>
      <c r="CM839" s="34"/>
      <c r="CN839" s="34"/>
      <c r="CO839" s="34"/>
      <c r="CP839" s="34"/>
      <c r="CQ839" s="34"/>
    </row>
    <row r="840" spans="79:95" x14ac:dyDescent="0.25">
      <c r="CA840" s="34"/>
      <c r="CB840" s="34"/>
      <c r="CC840" s="34"/>
      <c r="CD840" s="34"/>
      <c r="CE840" s="34"/>
      <c r="CF840" s="34"/>
      <c r="CG840" s="34"/>
      <c r="CH840" s="34"/>
      <c r="CI840" s="34"/>
      <c r="CJ840" s="34"/>
      <c r="CK840" s="34"/>
      <c r="CL840" s="34"/>
      <c r="CM840" s="34"/>
      <c r="CN840" s="34"/>
      <c r="CO840" s="34"/>
      <c r="CP840" s="34"/>
      <c r="CQ840" s="34"/>
    </row>
    <row r="841" spans="79:95" x14ac:dyDescent="0.25">
      <c r="CA841" s="34"/>
      <c r="CB841" s="34"/>
      <c r="CC841" s="34"/>
      <c r="CD841" s="34"/>
      <c r="CE841" s="34"/>
      <c r="CF841" s="34"/>
      <c r="CG841" s="34"/>
      <c r="CH841" s="34"/>
      <c r="CI841" s="34"/>
      <c r="CJ841" s="34"/>
      <c r="CK841" s="34"/>
      <c r="CL841" s="34"/>
      <c r="CM841" s="34"/>
      <c r="CN841" s="34"/>
      <c r="CO841" s="34"/>
      <c r="CP841" s="34"/>
      <c r="CQ841" s="34"/>
    </row>
    <row r="842" spans="79:95" x14ac:dyDescent="0.25">
      <c r="CA842" s="34"/>
      <c r="CB842" s="34"/>
      <c r="CC842" s="34"/>
      <c r="CD842" s="34"/>
      <c r="CE842" s="34"/>
      <c r="CF842" s="34"/>
      <c r="CG842" s="34"/>
      <c r="CH842" s="34"/>
      <c r="CI842" s="34"/>
      <c r="CJ842" s="34"/>
      <c r="CK842" s="34"/>
      <c r="CL842" s="34"/>
      <c r="CM842" s="34"/>
      <c r="CN842" s="34"/>
      <c r="CO842" s="34"/>
      <c r="CP842" s="34"/>
      <c r="CQ842" s="34"/>
    </row>
    <row r="843" spans="79:95" x14ac:dyDescent="0.25">
      <c r="CA843" s="34"/>
      <c r="CB843" s="34"/>
      <c r="CC843" s="34"/>
      <c r="CD843" s="34"/>
      <c r="CE843" s="34"/>
      <c r="CF843" s="34"/>
      <c r="CG843" s="34"/>
      <c r="CH843" s="34"/>
      <c r="CI843" s="34"/>
      <c r="CJ843" s="34"/>
      <c r="CK843" s="34"/>
      <c r="CL843" s="34"/>
      <c r="CM843" s="34"/>
      <c r="CN843" s="34"/>
      <c r="CO843" s="34"/>
      <c r="CP843" s="34"/>
      <c r="CQ843" s="34"/>
    </row>
    <row r="844" spans="79:95" x14ac:dyDescent="0.25">
      <c r="CA844" s="34"/>
      <c r="CB844" s="34"/>
      <c r="CC844" s="34"/>
      <c r="CD844" s="34"/>
      <c r="CE844" s="34"/>
      <c r="CF844" s="34"/>
      <c r="CG844" s="34"/>
      <c r="CH844" s="34"/>
      <c r="CI844" s="34"/>
      <c r="CJ844" s="34"/>
      <c r="CK844" s="34"/>
      <c r="CL844" s="34"/>
      <c r="CM844" s="34"/>
      <c r="CN844" s="34"/>
      <c r="CO844" s="34"/>
      <c r="CP844" s="34"/>
      <c r="CQ844" s="34"/>
    </row>
    <row r="845" spans="79:95" x14ac:dyDescent="0.25">
      <c r="CA845" s="34"/>
      <c r="CB845" s="34"/>
      <c r="CC845" s="34"/>
      <c r="CD845" s="34"/>
      <c r="CE845" s="34"/>
      <c r="CF845" s="34"/>
      <c r="CG845" s="34"/>
      <c r="CH845" s="34"/>
      <c r="CI845" s="34"/>
      <c r="CJ845" s="34"/>
      <c r="CK845" s="34"/>
      <c r="CL845" s="34"/>
      <c r="CM845" s="34"/>
      <c r="CN845" s="34"/>
      <c r="CO845" s="34"/>
      <c r="CP845" s="34"/>
      <c r="CQ845" s="34"/>
    </row>
    <row r="846" spans="79:95" x14ac:dyDescent="0.25">
      <c r="CA846" s="34"/>
      <c r="CB846" s="34"/>
      <c r="CC846" s="34"/>
      <c r="CD846" s="34"/>
      <c r="CE846" s="34"/>
      <c r="CF846" s="34"/>
      <c r="CG846" s="34"/>
      <c r="CH846" s="34"/>
      <c r="CI846" s="34"/>
      <c r="CJ846" s="34"/>
      <c r="CK846" s="34"/>
      <c r="CL846" s="34"/>
      <c r="CM846" s="34"/>
      <c r="CN846" s="34"/>
      <c r="CO846" s="34"/>
      <c r="CP846" s="34"/>
      <c r="CQ846" s="34"/>
    </row>
    <row r="847" spans="79:95" x14ac:dyDescent="0.25">
      <c r="CA847" s="34"/>
      <c r="CB847" s="34"/>
      <c r="CC847" s="34"/>
      <c r="CD847" s="34"/>
      <c r="CE847" s="34"/>
      <c r="CF847" s="34"/>
      <c r="CG847" s="34"/>
      <c r="CH847" s="34"/>
      <c r="CI847" s="34"/>
      <c r="CJ847" s="34"/>
      <c r="CK847" s="34"/>
      <c r="CL847" s="34"/>
      <c r="CM847" s="34"/>
      <c r="CN847" s="34"/>
      <c r="CO847" s="34"/>
      <c r="CP847" s="34"/>
      <c r="CQ847" s="34"/>
    </row>
    <row r="848" spans="79:95" x14ac:dyDescent="0.25">
      <c r="CA848" s="34"/>
      <c r="CB848" s="34"/>
      <c r="CC848" s="34"/>
      <c r="CD848" s="34"/>
      <c r="CE848" s="34"/>
      <c r="CF848" s="34"/>
      <c r="CG848" s="34"/>
      <c r="CH848" s="34"/>
      <c r="CI848" s="34"/>
      <c r="CJ848" s="34"/>
      <c r="CK848" s="34"/>
      <c r="CL848" s="34"/>
      <c r="CM848" s="34"/>
      <c r="CN848" s="34"/>
      <c r="CO848" s="34"/>
      <c r="CP848" s="34"/>
      <c r="CQ848" s="34"/>
    </row>
    <row r="849" spans="79:95" x14ac:dyDescent="0.25">
      <c r="CA849" s="34"/>
      <c r="CB849" s="34"/>
      <c r="CC849" s="34"/>
      <c r="CD849" s="34"/>
      <c r="CE849" s="34"/>
      <c r="CF849" s="34"/>
      <c r="CG849" s="34"/>
      <c r="CH849" s="34"/>
      <c r="CI849" s="34"/>
      <c r="CJ849" s="34"/>
      <c r="CK849" s="34"/>
      <c r="CL849" s="34"/>
      <c r="CM849" s="34"/>
      <c r="CN849" s="34"/>
      <c r="CO849" s="34"/>
      <c r="CP849" s="34"/>
      <c r="CQ849" s="34"/>
    </row>
    <row r="850" spans="79:95" x14ac:dyDescent="0.25">
      <c r="CA850" s="34"/>
      <c r="CB850" s="34"/>
      <c r="CC850" s="34"/>
      <c r="CD850" s="34"/>
      <c r="CE850" s="34"/>
      <c r="CF850" s="34"/>
      <c r="CG850" s="34"/>
      <c r="CH850" s="34"/>
      <c r="CI850" s="34"/>
      <c r="CJ850" s="34"/>
      <c r="CK850" s="34"/>
      <c r="CL850" s="34"/>
      <c r="CM850" s="34"/>
      <c r="CN850" s="34"/>
      <c r="CO850" s="34"/>
      <c r="CP850" s="34"/>
      <c r="CQ850" s="34"/>
    </row>
    <row r="851" spans="79:95" x14ac:dyDescent="0.25">
      <c r="CA851" s="34"/>
      <c r="CB851" s="34"/>
      <c r="CC851" s="34"/>
      <c r="CD851" s="34"/>
      <c r="CE851" s="34"/>
      <c r="CF851" s="34"/>
      <c r="CG851" s="34"/>
      <c r="CH851" s="34"/>
      <c r="CI851" s="34"/>
      <c r="CJ851" s="34"/>
      <c r="CK851" s="34"/>
      <c r="CL851" s="34"/>
      <c r="CM851" s="34"/>
      <c r="CN851" s="34"/>
      <c r="CO851" s="34"/>
      <c r="CP851" s="34"/>
      <c r="CQ851" s="34"/>
    </row>
    <row r="852" spans="79:95" x14ac:dyDescent="0.25">
      <c r="CA852" s="34"/>
      <c r="CB852" s="34"/>
      <c r="CC852" s="34"/>
      <c r="CD852" s="34"/>
      <c r="CE852" s="34"/>
      <c r="CF852" s="34"/>
      <c r="CG852" s="34"/>
      <c r="CH852" s="34"/>
      <c r="CI852" s="34"/>
      <c r="CJ852" s="34"/>
      <c r="CK852" s="34"/>
      <c r="CL852" s="34"/>
      <c r="CM852" s="34"/>
      <c r="CN852" s="34"/>
      <c r="CO852" s="34"/>
      <c r="CP852" s="34"/>
      <c r="CQ852" s="34"/>
    </row>
    <row r="853" spans="79:95" x14ac:dyDescent="0.25">
      <c r="CA853" s="34"/>
      <c r="CB853" s="34"/>
      <c r="CC853" s="34"/>
      <c r="CD853" s="34"/>
      <c r="CE853" s="34"/>
      <c r="CF853" s="34"/>
      <c r="CG853" s="34"/>
      <c r="CH853" s="34"/>
      <c r="CI853" s="34"/>
      <c r="CJ853" s="34"/>
      <c r="CK853" s="34"/>
      <c r="CL853" s="34"/>
      <c r="CM853" s="34"/>
      <c r="CN853" s="34"/>
      <c r="CO853" s="34"/>
      <c r="CP853" s="34"/>
      <c r="CQ853" s="34"/>
    </row>
    <row r="854" spans="79:95" x14ac:dyDescent="0.25">
      <c r="CA854" s="34"/>
      <c r="CB854" s="34"/>
      <c r="CC854" s="34"/>
      <c r="CD854" s="34"/>
      <c r="CE854" s="34"/>
      <c r="CF854" s="34"/>
      <c r="CG854" s="34"/>
      <c r="CH854" s="34"/>
      <c r="CI854" s="34"/>
      <c r="CJ854" s="34"/>
      <c r="CK854" s="34"/>
      <c r="CL854" s="34"/>
      <c r="CM854" s="34"/>
      <c r="CN854" s="34"/>
      <c r="CO854" s="34"/>
      <c r="CP854" s="34"/>
      <c r="CQ854" s="34"/>
    </row>
    <row r="855" spans="79:95" x14ac:dyDescent="0.25">
      <c r="CA855" s="34"/>
      <c r="CB855" s="34"/>
      <c r="CC855" s="34"/>
      <c r="CD855" s="34"/>
      <c r="CE855" s="34"/>
      <c r="CF855" s="34"/>
      <c r="CG855" s="34"/>
      <c r="CH855" s="34"/>
      <c r="CI855" s="34"/>
      <c r="CJ855" s="34"/>
      <c r="CK855" s="34"/>
      <c r="CL855" s="34"/>
      <c r="CM855" s="34"/>
      <c r="CN855" s="34"/>
      <c r="CO855" s="34"/>
      <c r="CP855" s="34"/>
      <c r="CQ855" s="34"/>
    </row>
    <row r="856" spans="79:95" x14ac:dyDescent="0.25">
      <c r="CA856" s="34"/>
      <c r="CB856" s="34"/>
      <c r="CC856" s="34"/>
      <c r="CD856" s="34"/>
      <c r="CE856" s="34"/>
      <c r="CF856" s="34"/>
      <c r="CG856" s="34"/>
      <c r="CH856" s="34"/>
      <c r="CI856" s="34"/>
      <c r="CJ856" s="34"/>
      <c r="CK856" s="34"/>
      <c r="CL856" s="34"/>
      <c r="CM856" s="34"/>
      <c r="CN856" s="34"/>
      <c r="CO856" s="34"/>
      <c r="CP856" s="34"/>
      <c r="CQ856" s="34"/>
    </row>
    <row r="857" spans="79:95" x14ac:dyDescent="0.25">
      <c r="CA857" s="34"/>
      <c r="CB857" s="34"/>
      <c r="CC857" s="34"/>
      <c r="CD857" s="34"/>
      <c r="CE857" s="34"/>
      <c r="CF857" s="34"/>
      <c r="CG857" s="34"/>
      <c r="CH857" s="34"/>
      <c r="CI857" s="34"/>
      <c r="CJ857" s="34"/>
      <c r="CK857" s="34"/>
      <c r="CL857" s="34"/>
      <c r="CM857" s="34"/>
      <c r="CN857" s="34"/>
      <c r="CO857" s="34"/>
      <c r="CP857" s="34"/>
      <c r="CQ857" s="34"/>
    </row>
    <row r="858" spans="79:95" x14ac:dyDescent="0.25">
      <c r="CA858" s="34"/>
      <c r="CB858" s="34"/>
      <c r="CC858" s="34"/>
      <c r="CD858" s="34"/>
      <c r="CE858" s="34"/>
      <c r="CF858" s="34"/>
      <c r="CG858" s="34"/>
      <c r="CH858" s="34"/>
      <c r="CI858" s="34"/>
      <c r="CJ858" s="34"/>
      <c r="CK858" s="34"/>
      <c r="CL858" s="34"/>
      <c r="CM858" s="34"/>
      <c r="CN858" s="34"/>
      <c r="CO858" s="34"/>
      <c r="CP858" s="34"/>
      <c r="CQ858" s="34"/>
    </row>
    <row r="859" spans="79:95" x14ac:dyDescent="0.25">
      <c r="CA859" s="34"/>
      <c r="CB859" s="34"/>
      <c r="CC859" s="34"/>
      <c r="CD859" s="34"/>
      <c r="CE859" s="34"/>
      <c r="CF859" s="34"/>
      <c r="CG859" s="34"/>
      <c r="CH859" s="34"/>
      <c r="CI859" s="34"/>
      <c r="CJ859" s="34"/>
      <c r="CK859" s="34"/>
      <c r="CL859" s="34"/>
      <c r="CM859" s="34"/>
      <c r="CN859" s="34"/>
      <c r="CO859" s="34"/>
      <c r="CP859" s="34"/>
      <c r="CQ859" s="34"/>
    </row>
    <row r="860" spans="79:95" x14ac:dyDescent="0.25">
      <c r="CA860" s="34"/>
      <c r="CB860" s="34"/>
      <c r="CC860" s="34"/>
      <c r="CD860" s="34"/>
      <c r="CE860" s="34"/>
      <c r="CF860" s="34"/>
      <c r="CG860" s="34"/>
      <c r="CH860" s="34"/>
      <c r="CI860" s="34"/>
      <c r="CJ860" s="34"/>
      <c r="CK860" s="34"/>
      <c r="CL860" s="34"/>
      <c r="CM860" s="34"/>
      <c r="CN860" s="34"/>
      <c r="CO860" s="34"/>
      <c r="CP860" s="34"/>
      <c r="CQ860" s="34"/>
    </row>
    <row r="861" spans="79:95" x14ac:dyDescent="0.25">
      <c r="CA861" s="34"/>
      <c r="CB861" s="34"/>
      <c r="CC861" s="34"/>
      <c r="CD861" s="34"/>
      <c r="CE861" s="34"/>
      <c r="CF861" s="34"/>
      <c r="CG861" s="34"/>
      <c r="CH861" s="34"/>
      <c r="CI861" s="34"/>
      <c r="CJ861" s="34"/>
      <c r="CK861" s="34"/>
      <c r="CL861" s="34"/>
      <c r="CM861" s="34"/>
      <c r="CN861" s="34"/>
      <c r="CO861" s="34"/>
      <c r="CP861" s="34"/>
      <c r="CQ861" s="34"/>
    </row>
    <row r="862" spans="79:95" x14ac:dyDescent="0.25">
      <c r="CA862" s="34"/>
      <c r="CB862" s="34"/>
      <c r="CC862" s="34"/>
      <c r="CD862" s="34"/>
      <c r="CE862" s="34"/>
      <c r="CF862" s="34"/>
      <c r="CG862" s="34"/>
      <c r="CH862" s="34"/>
      <c r="CI862" s="34"/>
      <c r="CJ862" s="34"/>
      <c r="CK862" s="34"/>
      <c r="CL862" s="34"/>
      <c r="CM862" s="34"/>
      <c r="CN862" s="34"/>
      <c r="CO862" s="34"/>
      <c r="CP862" s="34"/>
      <c r="CQ862" s="34"/>
    </row>
    <row r="863" spans="79:95" x14ac:dyDescent="0.25">
      <c r="CA863" s="34"/>
      <c r="CB863" s="34"/>
      <c r="CC863" s="34"/>
      <c r="CD863" s="34"/>
      <c r="CE863" s="34"/>
      <c r="CF863" s="34"/>
      <c r="CG863" s="34"/>
      <c r="CH863" s="34"/>
      <c r="CI863" s="34"/>
      <c r="CJ863" s="34"/>
      <c r="CK863" s="34"/>
      <c r="CL863" s="34"/>
      <c r="CM863" s="34"/>
      <c r="CN863" s="34"/>
      <c r="CO863" s="34"/>
      <c r="CP863" s="34"/>
      <c r="CQ863" s="34"/>
    </row>
    <row r="864" spans="79:95" x14ac:dyDescent="0.25">
      <c r="CA864" s="34"/>
      <c r="CB864" s="34"/>
      <c r="CC864" s="34"/>
      <c r="CD864" s="34"/>
      <c r="CE864" s="34"/>
      <c r="CF864" s="34"/>
      <c r="CG864" s="34"/>
      <c r="CH864" s="34"/>
      <c r="CI864" s="34"/>
      <c r="CJ864" s="34"/>
      <c r="CK864" s="34"/>
      <c r="CL864" s="34"/>
      <c r="CM864" s="34"/>
      <c r="CN864" s="34"/>
      <c r="CO864" s="34"/>
      <c r="CP864" s="34"/>
      <c r="CQ864" s="34"/>
    </row>
    <row r="865" spans="79:95" x14ac:dyDescent="0.25">
      <c r="CA865" s="34"/>
      <c r="CB865" s="34"/>
      <c r="CC865" s="34"/>
      <c r="CD865" s="34"/>
      <c r="CE865" s="34"/>
      <c r="CF865" s="34"/>
      <c r="CG865" s="34"/>
      <c r="CH865" s="34"/>
      <c r="CI865" s="34"/>
      <c r="CJ865" s="34"/>
      <c r="CK865" s="34"/>
      <c r="CL865" s="34"/>
      <c r="CM865" s="34"/>
      <c r="CN865" s="34"/>
      <c r="CO865" s="34"/>
      <c r="CP865" s="34"/>
      <c r="CQ865" s="34"/>
    </row>
    <row r="866" spans="79:95" x14ac:dyDescent="0.25">
      <c r="CA866" s="34"/>
      <c r="CB866" s="34"/>
      <c r="CC866" s="34"/>
      <c r="CD866" s="34"/>
      <c r="CE866" s="34"/>
      <c r="CF866" s="34"/>
      <c r="CG866" s="34"/>
      <c r="CH866" s="34"/>
      <c r="CI866" s="34"/>
      <c r="CJ866" s="34"/>
      <c r="CK866" s="34"/>
      <c r="CL866" s="34"/>
      <c r="CM866" s="34"/>
      <c r="CN866" s="34"/>
      <c r="CO866" s="34"/>
      <c r="CP866" s="34"/>
      <c r="CQ866" s="34"/>
    </row>
    <row r="867" spans="79:95" x14ac:dyDescent="0.25">
      <c r="CA867" s="34"/>
      <c r="CB867" s="34"/>
      <c r="CC867" s="34"/>
      <c r="CD867" s="34"/>
      <c r="CE867" s="34"/>
      <c r="CF867" s="34"/>
      <c r="CG867" s="34"/>
      <c r="CH867" s="34"/>
      <c r="CI867" s="34"/>
      <c r="CJ867" s="34"/>
      <c r="CK867" s="34"/>
      <c r="CL867" s="34"/>
      <c r="CM867" s="34"/>
      <c r="CN867" s="34"/>
      <c r="CO867" s="34"/>
      <c r="CP867" s="34"/>
      <c r="CQ867" s="34"/>
    </row>
    <row r="868" spans="79:95" x14ac:dyDescent="0.25">
      <c r="CA868" s="34"/>
      <c r="CB868" s="34"/>
      <c r="CC868" s="34"/>
      <c r="CD868" s="34"/>
      <c r="CE868" s="34"/>
      <c r="CF868" s="34"/>
      <c r="CG868" s="34"/>
      <c r="CH868" s="34"/>
      <c r="CI868" s="34"/>
      <c r="CJ868" s="34"/>
      <c r="CK868" s="34"/>
      <c r="CL868" s="34"/>
      <c r="CM868" s="34"/>
      <c r="CN868" s="34"/>
      <c r="CO868" s="34"/>
      <c r="CP868" s="34"/>
      <c r="CQ868" s="34"/>
    </row>
    <row r="869" spans="79:95" x14ac:dyDescent="0.25">
      <c r="CA869" s="34"/>
      <c r="CB869" s="34"/>
      <c r="CC869" s="34"/>
      <c r="CD869" s="34"/>
      <c r="CE869" s="34"/>
      <c r="CF869" s="34"/>
      <c r="CG869" s="34"/>
      <c r="CH869" s="34"/>
      <c r="CI869" s="34"/>
      <c r="CJ869" s="34"/>
      <c r="CK869" s="34"/>
      <c r="CL869" s="34"/>
      <c r="CM869" s="34"/>
      <c r="CN869" s="34"/>
      <c r="CO869" s="34"/>
      <c r="CP869" s="34"/>
      <c r="CQ869" s="34"/>
    </row>
    <row r="870" spans="79:95" x14ac:dyDescent="0.25">
      <c r="CA870" s="34"/>
      <c r="CB870" s="34"/>
      <c r="CC870" s="34"/>
      <c r="CD870" s="34"/>
      <c r="CE870" s="34"/>
      <c r="CF870" s="34"/>
      <c r="CG870" s="34"/>
      <c r="CH870" s="34"/>
      <c r="CI870" s="34"/>
      <c r="CJ870" s="34"/>
      <c r="CK870" s="34"/>
      <c r="CL870" s="34"/>
      <c r="CM870" s="34"/>
      <c r="CN870" s="34"/>
      <c r="CO870" s="34"/>
      <c r="CP870" s="34"/>
      <c r="CQ870" s="34"/>
    </row>
    <row r="871" spans="79:95" x14ac:dyDescent="0.25">
      <c r="CA871" s="34"/>
      <c r="CB871" s="34"/>
      <c r="CC871" s="34"/>
      <c r="CD871" s="34"/>
      <c r="CE871" s="34"/>
      <c r="CF871" s="34"/>
      <c r="CG871" s="34"/>
      <c r="CH871" s="34"/>
      <c r="CI871" s="34"/>
      <c r="CJ871" s="34"/>
      <c r="CK871" s="34"/>
      <c r="CL871" s="34"/>
      <c r="CM871" s="34"/>
      <c r="CN871" s="34"/>
      <c r="CO871" s="34"/>
      <c r="CP871" s="34"/>
      <c r="CQ871" s="34"/>
    </row>
    <row r="872" spans="79:95" x14ac:dyDescent="0.25">
      <c r="CA872" s="34"/>
      <c r="CB872" s="34"/>
      <c r="CC872" s="34"/>
      <c r="CD872" s="34"/>
      <c r="CE872" s="34"/>
      <c r="CF872" s="34"/>
      <c r="CG872" s="34"/>
      <c r="CH872" s="34"/>
      <c r="CI872" s="34"/>
      <c r="CJ872" s="34"/>
      <c r="CK872" s="34"/>
      <c r="CL872" s="34"/>
      <c r="CM872" s="34"/>
      <c r="CN872" s="34"/>
      <c r="CO872" s="34"/>
      <c r="CP872" s="34"/>
      <c r="CQ872" s="34"/>
    </row>
    <row r="873" spans="79:95" x14ac:dyDescent="0.25">
      <c r="CA873" s="34"/>
      <c r="CB873" s="34"/>
      <c r="CC873" s="34"/>
      <c r="CD873" s="34"/>
      <c r="CE873" s="34"/>
      <c r="CF873" s="34"/>
      <c r="CG873" s="34"/>
      <c r="CH873" s="34"/>
      <c r="CI873" s="34"/>
      <c r="CJ873" s="34"/>
      <c r="CK873" s="34"/>
      <c r="CL873" s="34"/>
      <c r="CM873" s="34"/>
      <c r="CN873" s="34"/>
      <c r="CO873" s="34"/>
      <c r="CP873" s="34"/>
      <c r="CQ873" s="34"/>
    </row>
    <row r="874" spans="79:95" x14ac:dyDescent="0.25">
      <c r="CA874" s="34"/>
      <c r="CB874" s="34"/>
      <c r="CC874" s="34"/>
      <c r="CD874" s="34"/>
      <c r="CE874" s="34"/>
      <c r="CF874" s="34"/>
      <c r="CG874" s="34"/>
      <c r="CH874" s="34"/>
      <c r="CI874" s="34"/>
      <c r="CJ874" s="34"/>
      <c r="CK874" s="34"/>
      <c r="CL874" s="34"/>
      <c r="CM874" s="34"/>
      <c r="CN874" s="34"/>
      <c r="CO874" s="34"/>
      <c r="CP874" s="34"/>
      <c r="CQ874" s="34"/>
    </row>
    <row r="875" spans="79:95" x14ac:dyDescent="0.25">
      <c r="CA875" s="34"/>
      <c r="CB875" s="34"/>
      <c r="CC875" s="34"/>
      <c r="CD875" s="34"/>
      <c r="CE875" s="34"/>
      <c r="CF875" s="34"/>
      <c r="CG875" s="34"/>
      <c r="CH875" s="34"/>
      <c r="CI875" s="34"/>
      <c r="CJ875" s="34"/>
      <c r="CK875" s="34"/>
      <c r="CL875" s="34"/>
      <c r="CM875" s="34"/>
      <c r="CN875" s="34"/>
      <c r="CO875" s="34"/>
      <c r="CP875" s="34"/>
      <c r="CQ875" s="34"/>
    </row>
    <row r="876" spans="79:95" x14ac:dyDescent="0.25">
      <c r="CA876" s="34"/>
      <c r="CB876" s="34"/>
      <c r="CC876" s="34"/>
      <c r="CD876" s="34"/>
      <c r="CE876" s="34"/>
      <c r="CF876" s="34"/>
      <c r="CG876" s="34"/>
      <c r="CH876" s="34"/>
      <c r="CI876" s="34"/>
      <c r="CJ876" s="34"/>
      <c r="CK876" s="34"/>
      <c r="CL876" s="34"/>
      <c r="CM876" s="34"/>
      <c r="CN876" s="34"/>
      <c r="CO876" s="34"/>
      <c r="CP876" s="34"/>
      <c r="CQ876" s="34"/>
    </row>
  </sheetData>
  <autoFilter ref="CE155:CG164" xr:uid="{00000000-0009-0000-0000-000004000000}">
    <sortState xmlns:xlrd2="http://schemas.microsoft.com/office/spreadsheetml/2017/richdata2" ref="CE156:CG164">
      <sortCondition descending="1" ref="CG155:CG164"/>
    </sortState>
  </autoFilter>
  <phoneticPr fontId="19" type="noConversion"/>
  <conditionalFormatting sqref="H2">
    <cfRule type="expression" dxfId="3" priority="9">
      <formula>#REF!="Inválida"</formula>
    </cfRule>
  </conditionalFormatting>
  <conditionalFormatting sqref="N2:S2">
    <cfRule type="expression" dxfId="2" priority="7">
      <formula>$BU1048548="Inválida"</formula>
    </cfRule>
    <cfRule type="expression" dxfId="1" priority="8">
      <formula>$DI1048548="Horas mal diligenciadas"</formula>
    </cfRule>
  </conditionalFormatting>
  <conditionalFormatting sqref="AG2:AI2">
    <cfRule type="expression" dxfId="0" priority="1">
      <formula>$BW1048548="Inválida"</formula>
    </cfRule>
  </conditionalFormatting>
  <pageMargins left="0.7" right="0.7" top="0.75" bottom="0.75" header="0.3" footer="0.3"/>
  <pageSetup paperSize="9" orientation="portrait" r:id="rId21"/>
  <tableParts count="2">
    <tablePart r:id="rId22"/>
    <tablePart r:id="rId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Z141"/>
  <sheetViews>
    <sheetView showGridLines="0" showRowColHeaders="0" zoomScale="98" zoomScaleNormal="98" workbookViewId="0">
      <pane xSplit="2" topLeftCell="C1" activePane="topRight" state="frozen"/>
      <selection activeCell="A2" sqref="A2"/>
      <selection pane="topRight"/>
    </sheetView>
  </sheetViews>
  <sheetFormatPr baseColWidth="10" defaultColWidth="14.42578125" defaultRowHeight="15" customHeight="1" x14ac:dyDescent="0.25"/>
  <cols>
    <col min="1" max="1" width="10.5703125" style="5" customWidth="1"/>
    <col min="2" max="2" width="30.85546875" style="5" customWidth="1"/>
    <col min="3" max="3" width="44" style="5" customWidth="1"/>
    <col min="4" max="8" width="30.85546875" style="5" customWidth="1"/>
    <col min="9" max="11" width="30.85546875" style="106" customWidth="1"/>
    <col min="12" max="13" width="30.85546875" style="5" customWidth="1"/>
    <col min="14" max="14" width="30.85546875" style="106" customWidth="1"/>
    <col min="15" max="18" width="30.85546875" style="5" customWidth="1"/>
    <col min="19" max="26" width="11.5703125" style="5" customWidth="1"/>
    <col min="27" max="16384" width="14.42578125" style="5"/>
  </cols>
  <sheetData>
    <row r="1" spans="1:26" ht="36.75" customHeight="1" x14ac:dyDescent="0.25">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25">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25">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25">
      <c r="A4" s="1"/>
      <c r="B4" s="2"/>
      <c r="C4" s="2"/>
      <c r="D4" s="2"/>
      <c r="E4" s="2"/>
      <c r="F4" s="3"/>
      <c r="G4" s="3"/>
      <c r="H4" s="6"/>
      <c r="I4" s="6"/>
      <c r="J4" s="6"/>
      <c r="K4" s="6"/>
      <c r="L4" s="6"/>
      <c r="M4" s="6"/>
      <c r="N4" s="1"/>
      <c r="O4" s="1"/>
      <c r="P4" s="6"/>
      <c r="Q4" s="1"/>
      <c r="R4" s="1"/>
      <c r="S4" s="1"/>
      <c r="T4" s="1"/>
      <c r="U4" s="1"/>
      <c r="V4" s="1"/>
      <c r="W4" s="1"/>
      <c r="X4" s="1"/>
      <c r="Y4" s="1"/>
      <c r="Z4" s="1"/>
    </row>
    <row r="5" spans="1:26" ht="22.5" customHeight="1" x14ac:dyDescent="0.25">
      <c r="A5" s="1"/>
      <c r="B5" s="7" t="s">
        <v>3</v>
      </c>
      <c r="C5" s="8"/>
      <c r="D5" s="9"/>
      <c r="E5" s="9"/>
      <c r="F5" s="9"/>
      <c r="G5" s="9"/>
      <c r="H5" s="9"/>
      <c r="I5" s="9"/>
      <c r="J5" s="9"/>
      <c r="K5" s="9"/>
      <c r="L5" s="9"/>
      <c r="M5" s="9"/>
      <c r="N5" s="9"/>
      <c r="O5" s="9"/>
      <c r="P5" s="9"/>
      <c r="Q5" s="9"/>
      <c r="R5" s="9"/>
      <c r="S5" s="21"/>
      <c r="T5" s="1"/>
      <c r="U5" s="1"/>
      <c r="V5" s="1"/>
      <c r="W5" s="1"/>
      <c r="X5" s="1"/>
      <c r="Y5" s="1"/>
      <c r="Z5" s="1"/>
    </row>
    <row r="6" spans="1:26" ht="15" customHeight="1" x14ac:dyDescent="0.25">
      <c r="A6" s="11"/>
      <c r="C6" s="32"/>
      <c r="D6" s="32"/>
      <c r="F6" s="32"/>
      <c r="G6" s="32"/>
      <c r="H6" s="32"/>
      <c r="I6" s="32"/>
      <c r="J6" s="32"/>
      <c r="K6" s="32"/>
      <c r="L6" s="32"/>
      <c r="M6" s="32"/>
      <c r="N6" s="32"/>
      <c r="O6" s="32"/>
      <c r="P6" s="32"/>
      <c r="Q6" s="32"/>
      <c r="R6" s="32"/>
      <c r="S6" s="32"/>
      <c r="T6" s="1"/>
      <c r="U6" s="1"/>
      <c r="V6" s="1"/>
      <c r="W6" s="1"/>
      <c r="X6" s="1"/>
      <c r="Y6" s="1"/>
      <c r="Z6" s="1"/>
    </row>
    <row r="7" spans="1:26" ht="15" customHeight="1" x14ac:dyDescent="0.25">
      <c r="A7" s="11"/>
      <c r="C7" s="32"/>
      <c r="G7" s="158" t="s">
        <v>290</v>
      </c>
      <c r="H7" s="10" t="s">
        <v>0</v>
      </c>
      <c r="I7" s="29" t="s">
        <v>23</v>
      </c>
      <c r="J7" s="30" t="s">
        <v>7</v>
      </c>
      <c r="K7" s="5"/>
      <c r="L7" s="32"/>
      <c r="M7" s="32"/>
      <c r="N7" s="32"/>
      <c r="O7" s="32"/>
      <c r="P7" s="32"/>
      <c r="Q7" s="32"/>
      <c r="R7" s="32"/>
      <c r="S7" s="32"/>
      <c r="T7" s="1"/>
      <c r="U7" s="1"/>
      <c r="V7" s="1"/>
      <c r="W7" s="1"/>
      <c r="X7" s="1"/>
      <c r="Y7" s="1"/>
      <c r="Z7" s="1"/>
    </row>
    <row r="8" spans="1:26" ht="15" customHeight="1" x14ac:dyDescent="0.25">
      <c r="A8" s="11"/>
      <c r="C8" s="32"/>
      <c r="G8" s="159"/>
      <c r="H8" s="23">
        <f>BD_Resumen!CA192</f>
        <v>174.0000000000002</v>
      </c>
      <c r="I8" s="23">
        <f>BD_Resumen!CB192</f>
        <v>342.88235294117686</v>
      </c>
      <c r="J8" s="23">
        <f>BD_Resumen!CC192</f>
        <v>92.117647058823607</v>
      </c>
      <c r="K8" s="5"/>
      <c r="L8" s="32"/>
      <c r="M8" s="32"/>
      <c r="N8" s="32"/>
      <c r="O8" s="32"/>
      <c r="P8" s="32"/>
      <c r="Q8" s="32"/>
      <c r="R8" s="32"/>
      <c r="S8" s="32"/>
      <c r="T8" s="1"/>
      <c r="U8" s="1"/>
      <c r="V8" s="1"/>
      <c r="W8" s="1"/>
      <c r="X8" s="1"/>
      <c r="Y8" s="1"/>
      <c r="Z8" s="1"/>
    </row>
    <row r="9" spans="1:26" ht="15" customHeight="1" x14ac:dyDescent="0.25">
      <c r="A9" s="11"/>
      <c r="B9" s="32"/>
      <c r="C9" s="32"/>
      <c r="D9" s="32"/>
      <c r="I9" s="5"/>
      <c r="J9" s="5"/>
      <c r="K9" s="32"/>
      <c r="L9" s="32"/>
      <c r="M9" s="32"/>
      <c r="N9" s="32"/>
      <c r="O9" s="32"/>
      <c r="P9" s="32"/>
      <c r="Q9" s="32"/>
      <c r="R9" s="32"/>
      <c r="S9" s="32"/>
      <c r="T9" s="1"/>
      <c r="U9" s="1"/>
      <c r="V9" s="1"/>
      <c r="W9" s="1"/>
      <c r="X9" s="1"/>
      <c r="Y9" s="1"/>
      <c r="Z9" s="1"/>
    </row>
    <row r="10" spans="1:26" ht="15" customHeight="1" x14ac:dyDescent="0.25">
      <c r="A10" s="11"/>
      <c r="B10" s="32"/>
      <c r="C10" s="32"/>
      <c r="D10" s="32"/>
      <c r="G10" s="24" t="s">
        <v>8</v>
      </c>
      <c r="H10" s="24"/>
      <c r="I10" s="24"/>
      <c r="J10" s="24"/>
      <c r="K10" s="32"/>
      <c r="L10" s="32"/>
      <c r="M10" s="32"/>
      <c r="N10" s="32"/>
      <c r="O10" s="32"/>
      <c r="P10" s="32"/>
      <c r="Q10" s="32"/>
      <c r="R10" s="32"/>
      <c r="S10" s="32"/>
      <c r="T10" s="1"/>
      <c r="U10" s="1"/>
      <c r="V10" s="1"/>
      <c r="W10" s="1"/>
      <c r="X10" s="1"/>
      <c r="Y10" s="1"/>
      <c r="Z10" s="1"/>
    </row>
    <row r="11" spans="1:26" ht="15" customHeight="1" x14ac:dyDescent="0.25">
      <c r="A11" s="11"/>
      <c r="B11" s="32"/>
      <c r="C11" s="32"/>
      <c r="D11" s="32"/>
      <c r="G11" s="25">
        <f>I11*$H$8</f>
        <v>60235.63440330264</v>
      </c>
      <c r="H11" s="25" t="s">
        <v>9</v>
      </c>
      <c r="I11" s="28">
        <f>BD_Resumen!CH192</f>
        <v>346.18180691553204</v>
      </c>
      <c r="J11" s="25" t="s">
        <v>197</v>
      </c>
      <c r="K11" s="32"/>
      <c r="L11" s="32"/>
      <c r="M11" s="32"/>
      <c r="N11" s="32"/>
      <c r="O11" s="32"/>
      <c r="P11" s="32"/>
      <c r="Q11" s="32"/>
      <c r="R11" s="32"/>
      <c r="S11" s="32"/>
      <c r="T11" s="1"/>
      <c r="U11" s="1"/>
      <c r="V11" s="1"/>
      <c r="W11" s="1"/>
      <c r="X11" s="1"/>
      <c r="Y11" s="1"/>
      <c r="Z11" s="1"/>
    </row>
    <row r="12" spans="1:26" ht="15" customHeight="1" x14ac:dyDescent="0.25">
      <c r="A12" s="11"/>
      <c r="B12" s="32"/>
      <c r="C12" s="32"/>
      <c r="D12" s="32"/>
      <c r="G12" s="24" t="s">
        <v>10</v>
      </c>
      <c r="H12" s="24"/>
      <c r="I12" s="24"/>
      <c r="J12" s="24"/>
      <c r="K12" s="32"/>
      <c r="L12" s="32"/>
      <c r="M12" s="32"/>
      <c r="N12" s="32"/>
      <c r="O12" s="32"/>
      <c r="P12" s="32"/>
      <c r="Q12" s="32"/>
      <c r="R12" s="32"/>
      <c r="S12" s="32"/>
      <c r="T12" s="1"/>
      <c r="U12" s="1"/>
      <c r="V12" s="1"/>
      <c r="W12" s="1"/>
      <c r="X12" s="1"/>
      <c r="Y12" s="1"/>
      <c r="Z12" s="1"/>
    </row>
    <row r="13" spans="1:26" ht="15" customHeight="1" x14ac:dyDescent="0.25">
      <c r="A13" s="11"/>
      <c r="B13" s="32"/>
      <c r="C13" s="32"/>
      <c r="D13" s="32"/>
      <c r="G13" s="25">
        <f>I13*$H$8</f>
        <v>7758.2212065349986</v>
      </c>
      <c r="H13" s="25" t="s">
        <v>11</v>
      </c>
      <c r="I13" s="28">
        <f>BD_Resumen!CI192</f>
        <v>44.587478198476951</v>
      </c>
      <c r="J13" s="25" t="s">
        <v>196</v>
      </c>
      <c r="K13" s="32"/>
      <c r="L13" s="32"/>
      <c r="M13" s="32"/>
      <c r="N13" s="32"/>
      <c r="O13" s="32"/>
      <c r="P13" s="32"/>
      <c r="Q13" s="32"/>
      <c r="R13" s="32"/>
      <c r="S13" s="32"/>
      <c r="T13" s="1"/>
      <c r="U13" s="1"/>
      <c r="V13" s="1"/>
      <c r="W13" s="1"/>
      <c r="X13" s="1"/>
      <c r="Y13" s="1"/>
      <c r="Z13" s="1"/>
    </row>
    <row r="14" spans="1:26" ht="15" customHeight="1" x14ac:dyDescent="0.25">
      <c r="A14" s="11"/>
      <c r="B14" s="32"/>
      <c r="C14" s="32"/>
      <c r="D14" s="32"/>
      <c r="G14" s="24" t="s">
        <v>12</v>
      </c>
      <c r="H14" s="24"/>
      <c r="I14" s="24"/>
      <c r="J14" s="24"/>
      <c r="K14" s="32"/>
      <c r="L14" s="32"/>
      <c r="M14" s="32"/>
      <c r="N14" s="32"/>
      <c r="O14" s="32"/>
      <c r="P14" s="32"/>
      <c r="Q14" s="32"/>
      <c r="R14" s="32"/>
      <c r="S14" s="32"/>
      <c r="T14" s="1"/>
      <c r="U14" s="1"/>
      <c r="V14" s="1"/>
      <c r="W14" s="1"/>
      <c r="X14" s="1"/>
      <c r="Y14" s="1"/>
      <c r="Z14" s="1"/>
    </row>
    <row r="15" spans="1:26" ht="15" customHeight="1" x14ac:dyDescent="0.25">
      <c r="A15" s="11"/>
      <c r="B15" s="32"/>
      <c r="C15" s="32"/>
      <c r="D15" s="32"/>
      <c r="G15" s="25">
        <f>I15*$H$8</f>
        <v>3270.8250612745119</v>
      </c>
      <c r="H15" s="25" t="s">
        <v>13</v>
      </c>
      <c r="I15" s="25">
        <f>BD_Resumen!CJ192</f>
        <v>18.797845179738552</v>
      </c>
      <c r="J15" s="25" t="s">
        <v>195</v>
      </c>
      <c r="K15" s="32"/>
      <c r="L15" s="32"/>
      <c r="M15" s="32"/>
      <c r="N15" s="32"/>
      <c r="O15" s="32"/>
      <c r="P15" s="32"/>
      <c r="Q15" s="32"/>
      <c r="R15" s="32"/>
      <c r="S15" s="32"/>
      <c r="T15" s="1"/>
      <c r="U15" s="1"/>
      <c r="V15" s="1"/>
      <c r="W15" s="1"/>
      <c r="X15" s="1"/>
      <c r="Y15" s="1"/>
      <c r="Z15" s="1"/>
    </row>
    <row r="16" spans="1:26" ht="15" customHeight="1" x14ac:dyDescent="0.25">
      <c r="A16" s="11"/>
      <c r="B16" s="32"/>
      <c r="C16" s="32"/>
      <c r="D16" s="32"/>
      <c r="G16" s="24" t="s">
        <v>14</v>
      </c>
      <c r="H16" s="24"/>
      <c r="I16" s="24"/>
      <c r="J16" s="24"/>
      <c r="K16" s="32"/>
      <c r="L16" s="32"/>
      <c r="M16" s="32"/>
      <c r="N16" s="32"/>
      <c r="O16" s="32"/>
      <c r="P16" s="32"/>
      <c r="Q16" s="32"/>
      <c r="R16" s="32"/>
      <c r="S16" s="32"/>
      <c r="T16" s="1"/>
      <c r="U16" s="1"/>
      <c r="V16" s="1"/>
      <c r="W16" s="1"/>
      <c r="X16" s="1"/>
      <c r="Y16" s="1"/>
      <c r="Z16" s="1"/>
    </row>
    <row r="17" spans="1:26" ht="15" customHeight="1" x14ac:dyDescent="0.25">
      <c r="A17" s="11"/>
      <c r="B17" s="32"/>
      <c r="C17" s="32"/>
      <c r="D17" s="32"/>
      <c r="G17" s="27">
        <f>I17*$H$8</f>
        <v>271869089.29290891</v>
      </c>
      <c r="H17" s="25" t="s">
        <v>15</v>
      </c>
      <c r="I17" s="27">
        <f>BD_Resumen!CK192</f>
        <v>1562466.0304190149</v>
      </c>
      <c r="J17" s="25" t="s">
        <v>194</v>
      </c>
      <c r="K17" s="32"/>
      <c r="L17" s="32"/>
      <c r="M17" s="32"/>
      <c r="N17" s="32"/>
      <c r="O17" s="32"/>
      <c r="P17" s="32"/>
      <c r="Q17" s="32"/>
      <c r="R17" s="32"/>
      <c r="S17" s="32"/>
      <c r="T17" s="1"/>
      <c r="U17" s="1"/>
      <c r="V17" s="1"/>
      <c r="W17" s="1"/>
      <c r="X17" s="1"/>
      <c r="Y17" s="1"/>
      <c r="Z17" s="1"/>
    </row>
    <row r="18" spans="1:26" ht="15" customHeight="1" x14ac:dyDescent="0.25">
      <c r="A18" s="11"/>
      <c r="B18" s="32"/>
      <c r="C18" s="32"/>
      <c r="D18" s="32"/>
      <c r="G18" s="24" t="s">
        <v>16</v>
      </c>
      <c r="H18" s="24"/>
      <c r="I18" s="24"/>
      <c r="J18" s="24"/>
      <c r="K18" s="32"/>
      <c r="L18" s="32"/>
      <c r="M18" s="32"/>
      <c r="N18" s="32"/>
      <c r="O18" s="32"/>
      <c r="P18" s="32"/>
      <c r="Q18" s="32"/>
      <c r="R18" s="32"/>
      <c r="S18" s="32"/>
      <c r="T18" s="1"/>
      <c r="U18" s="1"/>
      <c r="V18" s="1"/>
      <c r="W18" s="1"/>
      <c r="X18" s="1"/>
      <c r="Y18" s="1"/>
      <c r="Z18" s="1"/>
    </row>
    <row r="19" spans="1:26" ht="15" customHeight="1" x14ac:dyDescent="0.25">
      <c r="A19" s="11"/>
      <c r="B19" s="32"/>
      <c r="C19" s="32"/>
      <c r="D19" s="32"/>
      <c r="E19" s="32"/>
      <c r="G19" s="26">
        <f>BD_Resumen!CL192</f>
        <v>3.7262423441836723E-2</v>
      </c>
      <c r="H19" s="25"/>
      <c r="I19" s="25" t="s">
        <v>193</v>
      </c>
      <c r="J19" s="25"/>
      <c r="K19" s="32"/>
      <c r="L19" s="32"/>
      <c r="M19" s="32"/>
      <c r="N19" s="32"/>
      <c r="O19" s="32"/>
      <c r="P19" s="32"/>
      <c r="Q19" s="32"/>
      <c r="R19" s="32"/>
      <c r="S19" s="32"/>
      <c r="T19" s="1"/>
      <c r="U19" s="1"/>
      <c r="V19" s="1"/>
      <c r="W19" s="1"/>
      <c r="X19" s="1"/>
      <c r="Y19" s="1"/>
      <c r="Z19" s="1"/>
    </row>
    <row r="20" spans="1:26" ht="15" customHeight="1" x14ac:dyDescent="0.25">
      <c r="A20" s="11"/>
      <c r="B20" s="32"/>
      <c r="C20" s="32"/>
      <c r="D20" s="32"/>
      <c r="E20" s="32"/>
      <c r="G20" s="24" t="s">
        <v>17</v>
      </c>
      <c r="H20" s="24"/>
      <c r="I20" s="24"/>
      <c r="J20" s="24"/>
      <c r="K20" s="32"/>
      <c r="L20" s="32"/>
      <c r="M20" s="32"/>
      <c r="N20" s="32"/>
      <c r="O20" s="32"/>
      <c r="P20" s="32"/>
      <c r="Q20" s="32"/>
      <c r="R20" s="32"/>
      <c r="S20" s="32"/>
      <c r="T20" s="1"/>
      <c r="U20" s="1"/>
      <c r="V20" s="1"/>
      <c r="W20" s="1"/>
      <c r="X20" s="1"/>
      <c r="Y20" s="1"/>
      <c r="Z20" s="1"/>
    </row>
    <row r="21" spans="1:26" ht="15" customHeight="1" x14ac:dyDescent="0.25">
      <c r="A21" s="11"/>
      <c r="B21" s="32"/>
      <c r="C21" s="32"/>
      <c r="D21" s="32"/>
      <c r="E21" s="32"/>
      <c r="G21" s="28">
        <f>BD_Resumen!CM192</f>
        <v>24.933823529411736</v>
      </c>
      <c r="H21" s="25" t="s">
        <v>192</v>
      </c>
      <c r="I21" s="26">
        <f>BD_Resumen!CN192</f>
        <v>0.63235294117647056</v>
      </c>
      <c r="J21" s="25" t="s">
        <v>191</v>
      </c>
      <c r="K21" s="32"/>
      <c r="L21" s="32"/>
      <c r="M21" s="32"/>
      <c r="N21" s="32"/>
      <c r="O21" s="32"/>
      <c r="P21" s="32"/>
      <c r="Q21" s="32"/>
      <c r="R21" s="32"/>
      <c r="S21" s="32"/>
      <c r="T21" s="1"/>
      <c r="U21" s="1"/>
      <c r="V21" s="1"/>
      <c r="W21" s="1"/>
      <c r="X21" s="1"/>
      <c r="Y21" s="1"/>
      <c r="Z21" s="1"/>
    </row>
    <row r="22" spans="1:26" ht="15" customHeight="1" x14ac:dyDescent="0.25">
      <c r="A22" s="11"/>
      <c r="B22" s="32"/>
      <c r="C22" s="32"/>
      <c r="D22" s="32"/>
      <c r="E22" s="32"/>
      <c r="F22" s="32"/>
      <c r="G22" s="32"/>
      <c r="I22" s="5"/>
      <c r="J22" s="5"/>
      <c r="K22" s="32"/>
      <c r="L22" s="32"/>
      <c r="M22" s="32"/>
      <c r="N22" s="32"/>
      <c r="O22" s="32"/>
      <c r="P22" s="32"/>
      <c r="Q22" s="32"/>
      <c r="R22" s="32"/>
      <c r="S22" s="32"/>
      <c r="T22" s="1"/>
      <c r="U22" s="1"/>
      <c r="V22" s="1"/>
      <c r="W22" s="1"/>
      <c r="X22" s="1"/>
      <c r="Y22" s="1"/>
      <c r="Z22" s="1"/>
    </row>
    <row r="23" spans="1:26" ht="15" customHeight="1" x14ac:dyDescent="0.25">
      <c r="A23" s="11"/>
      <c r="B23" s="32"/>
      <c r="C23" s="32"/>
      <c r="D23" s="32"/>
      <c r="E23" s="32"/>
      <c r="F23" s="32"/>
      <c r="G23" s="24" t="s">
        <v>190</v>
      </c>
      <c r="H23" s="24"/>
      <c r="I23" s="24"/>
      <c r="J23" s="24"/>
      <c r="K23" s="32"/>
      <c r="L23" s="32"/>
      <c r="M23" s="32"/>
      <c r="N23" s="32"/>
      <c r="O23" s="32"/>
      <c r="P23" s="32"/>
      <c r="Q23" s="32"/>
      <c r="R23" s="32"/>
      <c r="S23" s="32"/>
      <c r="T23" s="1"/>
      <c r="U23" s="1"/>
      <c r="V23" s="1"/>
      <c r="W23" s="1"/>
      <c r="X23" s="1"/>
      <c r="Y23" s="1"/>
      <c r="Z23" s="1"/>
    </row>
    <row r="24" spans="1:26" ht="15" customHeight="1" x14ac:dyDescent="0.25">
      <c r="A24" s="11"/>
      <c r="B24" s="32"/>
      <c r="C24" s="32"/>
      <c r="D24" s="32"/>
      <c r="E24" s="32"/>
      <c r="F24" s="32"/>
      <c r="G24" s="28">
        <f>BD_Resumen!CF192</f>
        <v>11.298120624359868</v>
      </c>
      <c r="H24" s="25" t="s">
        <v>189</v>
      </c>
      <c r="I24" s="28">
        <f>BD_Resumen!CD192</f>
        <v>55.242647058823451</v>
      </c>
      <c r="J24" s="25" t="s">
        <v>188</v>
      </c>
      <c r="K24" s="32"/>
      <c r="L24" s="32"/>
      <c r="M24" s="32"/>
      <c r="N24" s="32"/>
      <c r="O24" s="32"/>
      <c r="P24" s="32"/>
      <c r="Q24" s="32"/>
      <c r="R24" s="32"/>
      <c r="S24" s="32"/>
      <c r="T24" s="1"/>
      <c r="U24" s="1"/>
      <c r="V24" s="1"/>
      <c r="W24" s="1"/>
      <c r="X24" s="1"/>
      <c r="Y24" s="1"/>
      <c r="Z24" s="1"/>
    </row>
    <row r="25" spans="1:26" ht="15" customHeight="1" x14ac:dyDescent="0.25">
      <c r="A25" s="11"/>
      <c r="B25" s="32"/>
      <c r="C25" s="32"/>
      <c r="D25" s="32"/>
      <c r="E25" s="32"/>
      <c r="F25" s="32"/>
      <c r="I25" s="5"/>
      <c r="J25" s="5"/>
      <c r="K25" s="32"/>
      <c r="L25" s="32"/>
      <c r="M25" s="32"/>
      <c r="N25" s="32"/>
      <c r="O25" s="32"/>
      <c r="P25" s="32"/>
      <c r="Q25" s="32"/>
      <c r="R25" s="32"/>
      <c r="S25" s="32"/>
      <c r="T25" s="1"/>
      <c r="U25" s="1"/>
      <c r="V25" s="1"/>
      <c r="W25" s="1"/>
      <c r="X25" s="1"/>
      <c r="Y25" s="1"/>
      <c r="Z25" s="1"/>
    </row>
    <row r="26" spans="1:26" ht="15" customHeight="1" x14ac:dyDescent="0.25">
      <c r="A26" s="11"/>
      <c r="B26" s="32"/>
      <c r="C26" s="32"/>
      <c r="D26" s="32"/>
      <c r="E26" s="32"/>
      <c r="F26" s="32"/>
      <c r="I26" s="5"/>
      <c r="J26" s="5"/>
      <c r="K26" s="32"/>
      <c r="L26" s="32"/>
      <c r="M26" s="32"/>
      <c r="N26" s="32"/>
      <c r="O26" s="32"/>
      <c r="P26" s="32"/>
      <c r="Q26" s="32"/>
      <c r="R26" s="32"/>
      <c r="S26" s="32"/>
      <c r="T26" s="1"/>
      <c r="U26" s="1"/>
      <c r="V26" s="1"/>
      <c r="W26" s="1"/>
      <c r="X26" s="1"/>
      <c r="Y26" s="1"/>
      <c r="Z26" s="1"/>
    </row>
    <row r="27" spans="1:26" ht="15" customHeight="1" x14ac:dyDescent="0.25">
      <c r="A27" s="11"/>
      <c r="B27" s="32"/>
      <c r="C27" s="32"/>
      <c r="D27" s="32"/>
      <c r="E27" s="32"/>
      <c r="F27" s="32"/>
      <c r="G27" s="32"/>
      <c r="H27" s="32"/>
      <c r="I27" s="32"/>
      <c r="J27" s="32"/>
      <c r="K27" s="32"/>
      <c r="L27" s="32"/>
      <c r="M27" s="32"/>
      <c r="N27" s="32"/>
      <c r="O27" s="32"/>
      <c r="P27" s="32"/>
      <c r="Q27" s="32"/>
      <c r="R27" s="32"/>
      <c r="S27" s="32"/>
      <c r="T27" s="1"/>
      <c r="U27" s="1"/>
      <c r="V27" s="1"/>
      <c r="W27" s="1"/>
      <c r="X27" s="1"/>
      <c r="Y27" s="1"/>
      <c r="Z27" s="1"/>
    </row>
    <row r="28" spans="1:26" ht="15" customHeight="1" x14ac:dyDescent="0.25">
      <c r="A28" s="11"/>
      <c r="B28" s="32"/>
      <c r="C28" s="32"/>
      <c r="D28" s="32"/>
      <c r="E28" s="32"/>
      <c r="F28" s="32"/>
      <c r="G28" s="32"/>
      <c r="H28" s="32"/>
      <c r="I28" s="32"/>
      <c r="J28" s="32"/>
      <c r="K28" s="32"/>
      <c r="L28" s="32"/>
      <c r="M28" s="32"/>
      <c r="N28" s="32"/>
      <c r="O28" s="32"/>
      <c r="P28" s="32"/>
      <c r="Q28" s="32"/>
      <c r="R28" s="32"/>
      <c r="S28" s="32"/>
      <c r="T28" s="1"/>
      <c r="U28" s="1"/>
      <c r="V28" s="1"/>
      <c r="W28" s="1"/>
      <c r="X28" s="1"/>
      <c r="Y28" s="1"/>
      <c r="Z28" s="1"/>
    </row>
    <row r="29" spans="1:26" ht="15" customHeight="1" x14ac:dyDescent="0.25">
      <c r="A29" s="11"/>
      <c r="B29" s="32"/>
      <c r="C29" s="32"/>
      <c r="D29" s="32"/>
      <c r="E29" s="32"/>
      <c r="F29" s="32"/>
      <c r="G29" s="32"/>
      <c r="H29" s="32"/>
      <c r="I29" s="32"/>
      <c r="J29" s="32"/>
      <c r="K29" s="32"/>
      <c r="L29" s="32"/>
      <c r="M29" s="32"/>
      <c r="N29" s="32"/>
      <c r="O29" s="32"/>
      <c r="P29" s="32"/>
      <c r="Q29" s="32"/>
      <c r="R29" s="32"/>
      <c r="S29" s="32"/>
      <c r="T29" s="1"/>
      <c r="U29" s="1"/>
      <c r="V29" s="1"/>
      <c r="W29" s="1"/>
      <c r="X29" s="1"/>
      <c r="Y29" s="1"/>
      <c r="Z29" s="1"/>
    </row>
    <row r="30" spans="1:26" ht="15" customHeight="1" x14ac:dyDescent="0.25">
      <c r="A30" s="11"/>
      <c r="B30" s="32"/>
      <c r="C30" s="32"/>
      <c r="D30" s="32"/>
      <c r="E30" s="32"/>
      <c r="F30" s="32"/>
      <c r="G30" s="32"/>
      <c r="H30" s="32"/>
      <c r="I30" s="32"/>
      <c r="J30" s="32"/>
      <c r="K30" s="32"/>
      <c r="L30" s="32"/>
      <c r="M30" s="32"/>
      <c r="N30" s="32"/>
      <c r="O30" s="32"/>
      <c r="P30" s="32"/>
      <c r="Q30" s="32"/>
      <c r="R30" s="32"/>
      <c r="S30" s="32"/>
      <c r="T30" s="1"/>
      <c r="U30" s="1"/>
      <c r="V30" s="1"/>
      <c r="W30" s="1"/>
      <c r="X30" s="1"/>
      <c r="Y30" s="1"/>
      <c r="Z30" s="1"/>
    </row>
    <row r="31" spans="1:26" ht="15" customHeight="1" x14ac:dyDescent="0.25">
      <c r="A31" s="11"/>
      <c r="B31" s="32"/>
      <c r="C31" s="32"/>
      <c r="D31" s="32"/>
      <c r="E31" s="32"/>
      <c r="F31" s="32"/>
      <c r="G31" s="32"/>
      <c r="H31" s="32"/>
      <c r="I31" s="32"/>
      <c r="J31" s="32"/>
      <c r="K31" s="32"/>
      <c r="L31" s="32"/>
      <c r="M31" s="32"/>
      <c r="N31" s="32"/>
      <c r="O31" s="32"/>
      <c r="P31" s="32"/>
      <c r="Q31" s="32"/>
      <c r="R31" s="32"/>
      <c r="S31" s="32"/>
      <c r="T31" s="1"/>
      <c r="U31" s="1"/>
      <c r="V31" s="1"/>
      <c r="W31" s="1"/>
      <c r="X31" s="1"/>
      <c r="Y31" s="1"/>
      <c r="Z31" s="1"/>
    </row>
    <row r="32" spans="1:26" ht="15" customHeight="1" x14ac:dyDescent="0.25">
      <c r="A32" s="11"/>
      <c r="B32" s="32"/>
      <c r="C32" s="32"/>
      <c r="D32" s="32"/>
      <c r="E32" s="32"/>
      <c r="F32" s="32"/>
      <c r="G32" s="32"/>
      <c r="H32" s="32"/>
      <c r="I32" s="32"/>
      <c r="J32" s="32"/>
      <c r="K32" s="32"/>
      <c r="L32" s="32"/>
      <c r="M32" s="32"/>
      <c r="N32" s="32"/>
      <c r="O32" s="32"/>
      <c r="P32" s="32"/>
      <c r="Q32" s="32"/>
      <c r="R32" s="32"/>
      <c r="S32" s="32"/>
      <c r="T32" s="1"/>
      <c r="U32" s="1"/>
      <c r="V32" s="1"/>
      <c r="W32" s="1"/>
      <c r="X32" s="1"/>
      <c r="Y32" s="1"/>
      <c r="Z32" s="1"/>
    </row>
    <row r="33" spans="1:26" ht="15" customHeight="1" x14ac:dyDescent="0.25">
      <c r="A33" s="11"/>
      <c r="B33" s="32"/>
      <c r="C33" s="32"/>
      <c r="D33" s="32"/>
      <c r="E33" s="32"/>
      <c r="F33" s="32"/>
      <c r="G33" s="32"/>
      <c r="H33" s="32"/>
      <c r="I33" s="32"/>
      <c r="J33" s="32"/>
      <c r="K33" s="32"/>
      <c r="L33" s="32"/>
      <c r="M33" s="32"/>
      <c r="N33" s="32"/>
      <c r="O33" s="32"/>
      <c r="P33" s="32"/>
      <c r="Q33" s="32"/>
      <c r="R33" s="32"/>
      <c r="S33" s="32"/>
      <c r="T33" s="1"/>
      <c r="U33" s="1"/>
      <c r="V33" s="1"/>
      <c r="W33" s="1"/>
      <c r="X33" s="1"/>
      <c r="Y33" s="1"/>
      <c r="Z33" s="1"/>
    </row>
    <row r="34" spans="1:26" ht="15" customHeight="1" x14ac:dyDescent="0.25">
      <c r="A34" s="11"/>
      <c r="B34" s="32"/>
      <c r="C34" s="32"/>
      <c r="D34" s="32"/>
      <c r="E34" s="32"/>
      <c r="F34" s="32"/>
      <c r="G34" s="32"/>
      <c r="H34" s="32"/>
      <c r="I34" s="32"/>
      <c r="J34" s="32"/>
      <c r="K34" s="32"/>
      <c r="L34" s="32"/>
      <c r="M34" s="32"/>
      <c r="N34" s="32"/>
      <c r="O34" s="32"/>
      <c r="P34" s="32"/>
      <c r="Q34" s="32"/>
      <c r="R34" s="32"/>
      <c r="S34" s="32"/>
      <c r="T34" s="1"/>
      <c r="U34" s="1"/>
      <c r="V34" s="1"/>
      <c r="W34" s="1"/>
      <c r="X34" s="1"/>
      <c r="Y34" s="1"/>
      <c r="Z34" s="1"/>
    </row>
    <row r="35" spans="1:26" ht="15" customHeight="1" x14ac:dyDescent="0.25">
      <c r="A35" s="11"/>
      <c r="B35" s="32"/>
      <c r="C35" s="32"/>
      <c r="D35" s="32"/>
      <c r="E35" s="32"/>
      <c r="F35" s="32"/>
      <c r="G35" s="32"/>
      <c r="H35" s="32"/>
      <c r="I35" s="32"/>
      <c r="J35" s="32"/>
      <c r="K35" s="32"/>
      <c r="L35" s="32"/>
      <c r="M35" s="32"/>
      <c r="N35" s="32"/>
      <c r="O35" s="32"/>
      <c r="P35" s="32"/>
      <c r="Q35" s="32"/>
      <c r="R35" s="32"/>
      <c r="S35" s="32"/>
      <c r="T35" s="1"/>
      <c r="U35" s="1"/>
      <c r="V35" s="1"/>
      <c r="W35" s="1"/>
      <c r="X35" s="1"/>
      <c r="Y35" s="1"/>
      <c r="Z35" s="1"/>
    </row>
    <row r="36" spans="1:26" ht="15" customHeight="1" x14ac:dyDescent="0.25">
      <c r="A36" s="11"/>
      <c r="B36" s="32"/>
      <c r="C36" s="32"/>
      <c r="D36" s="32"/>
      <c r="E36" s="32"/>
      <c r="F36" s="32"/>
      <c r="G36" s="32"/>
      <c r="H36" s="32"/>
      <c r="I36" s="32"/>
      <c r="J36" s="32"/>
      <c r="K36" s="32"/>
      <c r="L36" s="32"/>
      <c r="M36" s="32"/>
      <c r="N36" s="32"/>
      <c r="O36" s="32"/>
      <c r="P36" s="32"/>
      <c r="Q36" s="32"/>
      <c r="R36" s="32"/>
      <c r="S36" s="32"/>
      <c r="T36" s="1"/>
      <c r="U36" s="1"/>
      <c r="V36" s="1"/>
      <c r="W36" s="1"/>
      <c r="X36" s="1"/>
      <c r="Y36" s="1"/>
      <c r="Z36" s="1"/>
    </row>
    <row r="37" spans="1:26" ht="15" customHeight="1" x14ac:dyDescent="0.25">
      <c r="A37" s="11"/>
      <c r="B37" s="32"/>
      <c r="C37" s="32"/>
      <c r="D37" s="32"/>
      <c r="E37" s="32"/>
      <c r="F37" s="32"/>
      <c r="G37" s="32"/>
      <c r="H37" s="32"/>
      <c r="I37" s="32"/>
      <c r="J37" s="32"/>
      <c r="K37" s="32"/>
      <c r="L37" s="32"/>
      <c r="M37" s="32"/>
      <c r="N37" s="32"/>
      <c r="O37" s="32"/>
      <c r="P37" s="32"/>
      <c r="Q37" s="32"/>
      <c r="R37" s="32"/>
      <c r="S37" s="32"/>
      <c r="T37" s="1"/>
      <c r="U37" s="1"/>
      <c r="V37" s="1"/>
      <c r="W37" s="1"/>
      <c r="X37" s="1"/>
      <c r="Y37" s="1"/>
      <c r="Z37" s="1"/>
    </row>
    <row r="38" spans="1:26" ht="15" customHeight="1" x14ac:dyDescent="0.25">
      <c r="A38" s="11"/>
      <c r="B38" s="32"/>
      <c r="C38" s="32"/>
      <c r="D38" s="32"/>
      <c r="E38" s="32"/>
      <c r="F38" s="32"/>
      <c r="G38" s="32"/>
      <c r="H38" s="32"/>
      <c r="I38" s="32"/>
      <c r="J38" s="32"/>
      <c r="K38" s="32"/>
      <c r="L38" s="32"/>
      <c r="M38" s="32"/>
      <c r="N38" s="32"/>
      <c r="O38" s="32"/>
      <c r="P38" s="32"/>
      <c r="Q38" s="32"/>
      <c r="R38" s="32"/>
      <c r="S38" s="32"/>
      <c r="T38" s="1"/>
      <c r="U38" s="1"/>
      <c r="V38" s="1"/>
      <c r="W38" s="1"/>
      <c r="X38" s="1"/>
      <c r="Y38" s="1"/>
      <c r="Z38" s="1"/>
    </row>
    <row r="39" spans="1:26" ht="15" customHeight="1" x14ac:dyDescent="0.25">
      <c r="A39" s="11"/>
      <c r="B39" s="32"/>
      <c r="C39" s="32"/>
      <c r="D39" s="32"/>
      <c r="E39" s="32"/>
      <c r="F39" s="32"/>
      <c r="G39" s="32"/>
      <c r="H39" s="32"/>
      <c r="I39" s="32"/>
      <c r="J39" s="32"/>
      <c r="K39" s="32"/>
      <c r="L39" s="32"/>
      <c r="M39" s="32"/>
      <c r="N39" s="32"/>
      <c r="O39" s="32"/>
      <c r="P39" s="32"/>
      <c r="Q39" s="32"/>
      <c r="R39" s="32"/>
      <c r="S39" s="32"/>
      <c r="T39" s="1"/>
      <c r="U39" s="1"/>
      <c r="V39" s="1"/>
      <c r="W39" s="1"/>
      <c r="X39" s="1"/>
      <c r="Y39" s="1"/>
      <c r="Z39" s="1"/>
    </row>
    <row r="40" spans="1:26" ht="15" customHeight="1" x14ac:dyDescent="0.25">
      <c r="A40" s="11"/>
      <c r="B40" s="32"/>
      <c r="C40" s="32"/>
      <c r="D40" s="32"/>
      <c r="E40" s="32"/>
      <c r="F40" s="32"/>
      <c r="G40" s="32"/>
      <c r="H40" s="32"/>
      <c r="I40" s="32"/>
      <c r="J40" s="32"/>
      <c r="K40" s="32"/>
      <c r="L40" s="32"/>
      <c r="M40" s="32"/>
      <c r="N40" s="32"/>
      <c r="O40" s="32"/>
      <c r="P40" s="32"/>
      <c r="Q40" s="32"/>
      <c r="R40" s="32"/>
      <c r="S40" s="32"/>
      <c r="T40" s="1"/>
      <c r="U40" s="1"/>
      <c r="V40" s="1"/>
      <c r="W40" s="1"/>
      <c r="X40" s="1"/>
      <c r="Y40" s="1"/>
      <c r="Z40" s="1"/>
    </row>
    <row r="41" spans="1:26" ht="15" customHeight="1" x14ac:dyDescent="0.25">
      <c r="A41" s="11"/>
      <c r="B41" s="32"/>
      <c r="C41" s="32"/>
      <c r="D41" s="32"/>
      <c r="E41" s="32"/>
      <c r="F41" s="32"/>
      <c r="G41" s="32"/>
      <c r="H41" s="32"/>
      <c r="I41" s="32"/>
      <c r="J41" s="32"/>
      <c r="K41" s="32"/>
      <c r="L41" s="32"/>
      <c r="M41" s="32"/>
      <c r="N41" s="32"/>
      <c r="O41" s="32"/>
      <c r="P41" s="32"/>
      <c r="Q41" s="32"/>
      <c r="R41" s="32"/>
      <c r="S41" s="32"/>
      <c r="T41" s="1"/>
      <c r="U41" s="1"/>
      <c r="V41" s="1"/>
      <c r="W41" s="1"/>
      <c r="X41" s="1"/>
      <c r="Y41" s="1"/>
      <c r="Z41" s="1"/>
    </row>
    <row r="42" spans="1:26" ht="15" customHeight="1" x14ac:dyDescent="0.25">
      <c r="A42" s="11"/>
      <c r="B42" s="32"/>
      <c r="C42" s="32"/>
      <c r="D42" s="32"/>
      <c r="E42" s="32"/>
      <c r="F42" s="32"/>
      <c r="G42" s="32"/>
      <c r="H42" s="32"/>
      <c r="I42" s="32"/>
      <c r="J42" s="32"/>
      <c r="K42" s="32"/>
      <c r="L42" s="32"/>
      <c r="M42" s="32"/>
      <c r="N42" s="32"/>
      <c r="O42" s="32"/>
      <c r="P42" s="32"/>
      <c r="Q42" s="32"/>
      <c r="R42" s="32"/>
      <c r="S42" s="32"/>
      <c r="T42" s="1"/>
      <c r="U42" s="1"/>
      <c r="V42" s="1"/>
      <c r="W42" s="1"/>
      <c r="X42" s="1"/>
      <c r="Y42" s="1"/>
      <c r="Z42" s="1"/>
    </row>
    <row r="43" spans="1:26" ht="15" customHeight="1" x14ac:dyDescent="0.25">
      <c r="A43" s="11"/>
      <c r="B43" s="32"/>
      <c r="C43" s="32"/>
      <c r="D43" s="32"/>
      <c r="E43" s="32"/>
      <c r="F43" s="32"/>
      <c r="G43" s="32"/>
      <c r="H43" s="32"/>
      <c r="I43" s="32"/>
      <c r="J43" s="32"/>
      <c r="K43" s="32"/>
      <c r="L43" s="32"/>
      <c r="M43" s="32"/>
      <c r="N43" s="32"/>
      <c r="O43" s="32"/>
      <c r="P43" s="32"/>
      <c r="Q43" s="32"/>
      <c r="R43" s="32"/>
      <c r="S43" s="32"/>
      <c r="T43" s="1"/>
      <c r="U43" s="1"/>
      <c r="V43" s="1"/>
      <c r="W43" s="1"/>
      <c r="X43" s="1"/>
      <c r="Y43" s="1"/>
      <c r="Z43" s="1"/>
    </row>
    <row r="44" spans="1:26" ht="15" customHeight="1" x14ac:dyDescent="0.25">
      <c r="A44" s="11"/>
      <c r="B44" s="32"/>
      <c r="C44" s="32"/>
      <c r="D44" s="32"/>
      <c r="E44" s="32"/>
      <c r="F44" s="32"/>
      <c r="G44" s="32"/>
      <c r="H44" s="32"/>
      <c r="I44" s="32"/>
      <c r="J44" s="32"/>
      <c r="K44" s="32"/>
      <c r="L44" s="32"/>
      <c r="M44" s="32"/>
      <c r="N44" s="32"/>
      <c r="O44" s="32"/>
      <c r="P44" s="32"/>
      <c r="Q44" s="32"/>
      <c r="R44" s="32"/>
      <c r="S44" s="32"/>
      <c r="T44" s="1"/>
      <c r="U44" s="1"/>
      <c r="V44" s="1"/>
      <c r="W44" s="1"/>
      <c r="X44" s="1"/>
      <c r="Y44" s="1"/>
      <c r="Z44" s="1"/>
    </row>
    <row r="45" spans="1:26" ht="15" customHeight="1" x14ac:dyDescent="0.25">
      <c r="A45" s="11"/>
      <c r="B45" s="32"/>
      <c r="C45" s="32"/>
      <c r="D45" s="32"/>
      <c r="E45" s="32"/>
      <c r="F45" s="32"/>
      <c r="G45" s="32"/>
      <c r="H45" s="32"/>
      <c r="I45" s="32"/>
      <c r="J45" s="32"/>
      <c r="K45" s="32"/>
      <c r="L45" s="32"/>
      <c r="M45" s="32"/>
      <c r="N45" s="32"/>
      <c r="O45" s="32"/>
      <c r="P45" s="32"/>
      <c r="Q45" s="32"/>
      <c r="R45" s="32"/>
      <c r="S45" s="32"/>
      <c r="T45" s="1"/>
      <c r="U45" s="1"/>
      <c r="V45" s="1"/>
      <c r="W45" s="1"/>
      <c r="X45" s="1"/>
      <c r="Y45" s="1"/>
      <c r="Z45" s="1"/>
    </row>
    <row r="46" spans="1:26" ht="15" customHeight="1" x14ac:dyDescent="0.25">
      <c r="A46" s="11"/>
      <c r="B46" s="32"/>
      <c r="C46" s="32"/>
      <c r="D46" s="32"/>
      <c r="E46" s="32"/>
      <c r="F46" s="32"/>
      <c r="G46" s="32"/>
      <c r="H46" s="32"/>
      <c r="I46" s="32"/>
      <c r="J46" s="32"/>
      <c r="K46" s="32"/>
      <c r="L46" s="32"/>
      <c r="M46" s="32"/>
      <c r="N46" s="32"/>
      <c r="O46" s="32"/>
      <c r="P46" s="32"/>
      <c r="Q46" s="32"/>
      <c r="R46" s="32"/>
      <c r="S46" s="32"/>
      <c r="T46" s="1"/>
      <c r="U46" s="1"/>
      <c r="V46" s="1"/>
      <c r="W46" s="1"/>
      <c r="X46" s="1"/>
      <c r="Y46" s="1"/>
      <c r="Z46" s="1"/>
    </row>
    <row r="47" spans="1:26" ht="15" customHeight="1" x14ac:dyDescent="0.25">
      <c r="A47" s="11"/>
      <c r="B47" s="32"/>
      <c r="C47" s="32"/>
      <c r="D47" s="32"/>
      <c r="E47" s="32"/>
      <c r="F47" s="32"/>
      <c r="G47" s="32"/>
      <c r="H47" s="32"/>
      <c r="I47" s="32"/>
      <c r="J47" s="32"/>
      <c r="K47" s="32"/>
      <c r="L47" s="32"/>
      <c r="M47" s="32"/>
      <c r="N47" s="32"/>
      <c r="O47" s="32"/>
      <c r="P47" s="32"/>
      <c r="Q47" s="32"/>
      <c r="R47" s="32"/>
      <c r="S47" s="32"/>
      <c r="T47" s="1"/>
      <c r="U47" s="1"/>
      <c r="V47" s="1"/>
      <c r="W47" s="1"/>
      <c r="X47" s="1"/>
      <c r="Y47" s="1"/>
      <c r="Z47" s="1"/>
    </row>
    <row r="48" spans="1:26" ht="15" customHeight="1" x14ac:dyDescent="0.25">
      <c r="A48" s="11"/>
      <c r="B48" s="32"/>
      <c r="C48" s="32"/>
      <c r="D48" s="32"/>
      <c r="E48" s="32"/>
      <c r="F48" s="32"/>
      <c r="G48" s="32"/>
      <c r="H48" s="32"/>
      <c r="I48" s="32"/>
      <c r="J48" s="32"/>
      <c r="K48" s="32"/>
      <c r="L48" s="32"/>
      <c r="M48" s="32"/>
      <c r="N48" s="32"/>
      <c r="O48" s="32"/>
      <c r="P48" s="32"/>
      <c r="Q48" s="32"/>
      <c r="R48" s="32"/>
      <c r="S48" s="32"/>
      <c r="T48" s="1"/>
      <c r="U48" s="1"/>
      <c r="V48" s="1"/>
      <c r="W48" s="1"/>
      <c r="X48" s="1"/>
      <c r="Y48" s="1"/>
      <c r="Z48" s="1"/>
    </row>
    <row r="49" spans="1:26" ht="15" customHeight="1" x14ac:dyDescent="0.25">
      <c r="A49" s="11"/>
      <c r="B49" s="32"/>
      <c r="C49" s="32"/>
      <c r="D49" s="32"/>
      <c r="E49" s="32"/>
      <c r="F49" s="32"/>
      <c r="G49" s="32"/>
      <c r="H49" s="32"/>
      <c r="I49" s="32"/>
      <c r="J49" s="32"/>
      <c r="K49" s="32"/>
      <c r="L49" s="32"/>
      <c r="M49" s="32"/>
      <c r="N49" s="32"/>
      <c r="O49" s="32"/>
      <c r="P49" s="32"/>
      <c r="Q49" s="32"/>
      <c r="R49" s="32"/>
      <c r="S49" s="32"/>
      <c r="T49" s="1"/>
      <c r="U49" s="1"/>
      <c r="V49" s="1"/>
      <c r="W49" s="1"/>
      <c r="X49" s="1"/>
      <c r="Y49" s="1"/>
      <c r="Z49" s="1"/>
    </row>
    <row r="50" spans="1:26" ht="15" customHeight="1" x14ac:dyDescent="0.25">
      <c r="A50" s="11"/>
      <c r="B50" s="32"/>
      <c r="C50" s="32"/>
      <c r="D50" s="32"/>
      <c r="E50" s="32"/>
      <c r="F50" s="32"/>
      <c r="G50" s="32"/>
      <c r="H50" s="32"/>
      <c r="I50" s="32"/>
      <c r="J50" s="32"/>
      <c r="K50" s="32"/>
      <c r="L50" s="32"/>
      <c r="M50" s="32"/>
      <c r="N50" s="32"/>
      <c r="O50" s="32"/>
      <c r="P50" s="32"/>
      <c r="Q50" s="32"/>
      <c r="R50" s="32"/>
      <c r="S50" s="32"/>
      <c r="T50" s="1"/>
      <c r="U50" s="1"/>
      <c r="V50" s="1"/>
      <c r="W50" s="1"/>
      <c r="X50" s="1"/>
      <c r="Y50" s="1"/>
      <c r="Z50" s="1"/>
    </row>
    <row r="51" spans="1:26" ht="15" customHeight="1" x14ac:dyDescent="0.25">
      <c r="A51" s="11"/>
      <c r="B51" s="32"/>
      <c r="C51" s="32"/>
      <c r="D51" s="32"/>
      <c r="E51" s="32"/>
      <c r="F51" s="32"/>
      <c r="G51" s="32"/>
      <c r="H51" s="32"/>
      <c r="I51" s="32"/>
      <c r="J51" s="32"/>
      <c r="K51" s="32"/>
      <c r="L51" s="32"/>
      <c r="M51" s="32"/>
      <c r="N51" s="32"/>
      <c r="O51" s="32"/>
      <c r="P51" s="32"/>
      <c r="Q51" s="32"/>
      <c r="R51" s="32"/>
      <c r="S51" s="32"/>
      <c r="T51" s="1"/>
      <c r="U51" s="1"/>
      <c r="V51" s="1"/>
      <c r="W51" s="1"/>
      <c r="X51" s="1"/>
      <c r="Y51" s="1"/>
      <c r="Z51" s="1"/>
    </row>
    <row r="52" spans="1:26" ht="15" customHeight="1" x14ac:dyDescent="0.25">
      <c r="A52" s="11"/>
      <c r="B52" s="32"/>
      <c r="C52" s="32"/>
      <c r="D52" s="32"/>
      <c r="E52" s="32"/>
      <c r="F52" s="32"/>
      <c r="G52" s="32"/>
      <c r="H52" s="32"/>
      <c r="I52" s="32"/>
      <c r="J52" s="32"/>
      <c r="K52" s="32"/>
      <c r="L52" s="32"/>
      <c r="M52" s="32"/>
      <c r="N52" s="32"/>
      <c r="O52" s="32"/>
      <c r="P52" s="32"/>
      <c r="Q52" s="32"/>
      <c r="R52" s="32"/>
      <c r="S52" s="32"/>
      <c r="T52" s="1"/>
      <c r="U52" s="1"/>
      <c r="V52" s="1"/>
      <c r="W52" s="1"/>
      <c r="X52" s="1"/>
      <c r="Y52" s="1"/>
      <c r="Z52" s="1"/>
    </row>
    <row r="53" spans="1:26" ht="15" customHeight="1" x14ac:dyDescent="0.25">
      <c r="A53" s="11"/>
      <c r="B53" s="32"/>
      <c r="C53" s="32"/>
      <c r="D53" s="32"/>
      <c r="E53" s="32"/>
      <c r="F53" s="32"/>
      <c r="G53" s="32"/>
      <c r="H53" s="32"/>
      <c r="I53" s="32"/>
      <c r="J53" s="32"/>
      <c r="K53" s="32"/>
      <c r="L53" s="32"/>
      <c r="M53" s="32"/>
      <c r="N53" s="32"/>
      <c r="O53" s="32"/>
      <c r="P53" s="32"/>
      <c r="Q53" s="32"/>
      <c r="R53" s="32"/>
      <c r="S53" s="32"/>
      <c r="T53" s="1"/>
      <c r="U53" s="1"/>
      <c r="V53" s="1"/>
      <c r="W53" s="1"/>
      <c r="X53" s="1"/>
      <c r="Y53" s="1"/>
      <c r="Z53" s="1"/>
    </row>
    <row r="54" spans="1:26" ht="15" customHeight="1" x14ac:dyDescent="0.25">
      <c r="A54" s="11"/>
      <c r="B54" s="32"/>
      <c r="C54" s="32"/>
      <c r="D54" s="32"/>
      <c r="E54" s="32"/>
      <c r="F54" s="32"/>
      <c r="G54" s="32"/>
      <c r="H54" s="32"/>
      <c r="I54" s="32"/>
      <c r="J54" s="32"/>
      <c r="K54" s="32"/>
      <c r="L54" s="32"/>
      <c r="M54" s="32"/>
      <c r="N54" s="32"/>
      <c r="O54" s="32"/>
      <c r="P54" s="32"/>
      <c r="Q54" s="32"/>
      <c r="R54" s="32"/>
      <c r="S54" s="32"/>
      <c r="T54" s="1"/>
      <c r="U54" s="1"/>
      <c r="V54" s="1"/>
      <c r="W54" s="1"/>
      <c r="X54" s="1"/>
      <c r="Y54" s="1"/>
      <c r="Z54" s="1"/>
    </row>
    <row r="55" spans="1:26" ht="15" customHeight="1" x14ac:dyDescent="0.25">
      <c r="A55" s="11"/>
      <c r="B55" s="32"/>
      <c r="C55" s="32"/>
      <c r="D55" s="32"/>
      <c r="E55" s="32"/>
      <c r="F55" s="32"/>
      <c r="G55" s="32"/>
      <c r="H55" s="32"/>
      <c r="I55" s="32"/>
      <c r="J55" s="32"/>
      <c r="K55" s="32"/>
      <c r="L55" s="32"/>
      <c r="M55" s="32"/>
      <c r="N55" s="32"/>
      <c r="O55" s="32"/>
      <c r="P55" s="32"/>
      <c r="Q55" s="32"/>
      <c r="R55" s="32"/>
      <c r="S55" s="32"/>
      <c r="T55" s="1"/>
      <c r="U55" s="1"/>
      <c r="V55" s="1"/>
      <c r="W55" s="1"/>
      <c r="X55" s="1"/>
      <c r="Y55" s="1"/>
      <c r="Z55" s="1"/>
    </row>
    <row r="56" spans="1:26" ht="15" customHeight="1" x14ac:dyDescent="0.25">
      <c r="A56" s="11"/>
      <c r="B56" s="32"/>
      <c r="C56" s="32"/>
      <c r="D56" s="32"/>
      <c r="E56" s="32"/>
      <c r="F56" s="32"/>
      <c r="G56" s="32"/>
      <c r="H56" s="32"/>
      <c r="I56" s="32"/>
      <c r="J56" s="32"/>
      <c r="K56" s="32"/>
      <c r="L56" s="32"/>
      <c r="M56" s="32"/>
      <c r="N56" s="32"/>
      <c r="O56" s="32"/>
      <c r="P56" s="32"/>
      <c r="Q56" s="32"/>
      <c r="R56" s="32"/>
      <c r="S56" s="32"/>
      <c r="T56" s="1"/>
      <c r="U56" s="1"/>
      <c r="V56" s="1"/>
      <c r="W56" s="1"/>
      <c r="X56" s="1"/>
      <c r="Y56" s="1"/>
      <c r="Z56" s="1"/>
    </row>
    <row r="57" spans="1:26" ht="15" customHeight="1" x14ac:dyDescent="0.25">
      <c r="A57" s="11"/>
      <c r="B57" s="32"/>
      <c r="C57" s="32"/>
      <c r="D57" s="32"/>
      <c r="E57" s="32"/>
      <c r="F57" s="32"/>
      <c r="G57" s="32"/>
      <c r="H57" s="32"/>
      <c r="I57" s="32"/>
      <c r="J57" s="32"/>
      <c r="K57" s="32"/>
      <c r="L57" s="32"/>
      <c r="M57" s="32"/>
      <c r="N57" s="32"/>
      <c r="O57" s="32"/>
      <c r="P57" s="32"/>
      <c r="Q57" s="32"/>
      <c r="R57" s="32"/>
      <c r="S57" s="32"/>
      <c r="T57" s="1"/>
      <c r="U57" s="1"/>
      <c r="V57" s="1"/>
      <c r="W57" s="1"/>
      <c r="X57" s="1"/>
      <c r="Y57" s="1"/>
      <c r="Z57" s="1"/>
    </row>
    <row r="58" spans="1:26" ht="15" customHeight="1" x14ac:dyDescent="0.25">
      <c r="A58" s="11"/>
      <c r="B58" s="32"/>
      <c r="C58" s="32"/>
      <c r="D58" s="32"/>
      <c r="E58" s="32"/>
      <c r="F58" s="32"/>
      <c r="G58" s="32"/>
      <c r="H58" s="32"/>
      <c r="I58" s="32"/>
      <c r="J58" s="32"/>
      <c r="K58" s="32"/>
      <c r="L58" s="32"/>
      <c r="M58" s="32"/>
      <c r="N58" s="32"/>
      <c r="O58" s="32"/>
      <c r="P58" s="32"/>
      <c r="Q58" s="32"/>
      <c r="R58" s="32"/>
      <c r="S58" s="32"/>
      <c r="T58" s="1"/>
      <c r="U58" s="1"/>
      <c r="V58" s="1"/>
      <c r="W58" s="1"/>
      <c r="X58" s="1"/>
      <c r="Y58" s="1"/>
      <c r="Z58" s="1"/>
    </row>
    <row r="59" spans="1:26" ht="15" customHeight="1" x14ac:dyDescent="0.25">
      <c r="A59" s="11"/>
      <c r="B59" s="32"/>
      <c r="C59" s="32"/>
      <c r="D59" s="32"/>
      <c r="E59" s="32"/>
      <c r="F59" s="32"/>
      <c r="G59" s="32"/>
      <c r="H59" s="32"/>
      <c r="I59" s="32"/>
      <c r="J59" s="32"/>
      <c r="K59" s="32"/>
      <c r="L59" s="32"/>
      <c r="M59" s="32"/>
      <c r="N59" s="32"/>
      <c r="O59" s="32"/>
      <c r="P59" s="32"/>
      <c r="Q59" s="32"/>
      <c r="R59" s="32"/>
      <c r="S59" s="32"/>
      <c r="T59" s="1"/>
      <c r="U59" s="1"/>
      <c r="V59" s="1"/>
      <c r="W59" s="1"/>
      <c r="X59" s="1"/>
      <c r="Y59" s="1"/>
      <c r="Z59" s="1"/>
    </row>
    <row r="60" spans="1:26" ht="15" customHeight="1" x14ac:dyDescent="0.25">
      <c r="A60" s="11"/>
      <c r="B60" s="32"/>
      <c r="C60" s="32"/>
      <c r="D60" s="32"/>
      <c r="E60" s="32"/>
      <c r="F60" s="32"/>
      <c r="G60" s="32"/>
      <c r="H60" s="32"/>
      <c r="I60" s="32"/>
      <c r="J60" s="32"/>
      <c r="K60" s="32"/>
      <c r="L60" s="32"/>
      <c r="M60" s="32"/>
      <c r="N60" s="32"/>
      <c r="O60" s="32"/>
      <c r="P60" s="32"/>
      <c r="Q60" s="32"/>
      <c r="R60" s="32"/>
      <c r="S60" s="32"/>
      <c r="T60" s="1"/>
      <c r="U60" s="1"/>
      <c r="V60" s="1"/>
      <c r="W60" s="1"/>
      <c r="X60" s="1"/>
      <c r="Y60" s="1"/>
      <c r="Z60" s="1"/>
    </row>
    <row r="61" spans="1:26" ht="15" customHeight="1" x14ac:dyDescent="0.25">
      <c r="A61" s="11"/>
      <c r="B61" s="32"/>
      <c r="C61" s="32"/>
      <c r="D61" s="32"/>
      <c r="E61" s="32"/>
      <c r="F61" s="32"/>
      <c r="G61" s="32"/>
      <c r="H61" s="32"/>
      <c r="I61" s="32"/>
      <c r="J61" s="32"/>
      <c r="K61" s="32"/>
      <c r="L61" s="32"/>
      <c r="M61" s="32"/>
      <c r="N61" s="32"/>
      <c r="O61" s="32"/>
      <c r="P61" s="32"/>
      <c r="Q61" s="32"/>
      <c r="R61" s="32"/>
      <c r="S61" s="32"/>
      <c r="T61" s="1"/>
      <c r="U61" s="1"/>
      <c r="V61" s="1"/>
      <c r="W61" s="1"/>
      <c r="X61" s="1"/>
      <c r="Y61" s="1"/>
      <c r="Z61" s="1"/>
    </row>
    <row r="62" spans="1:26" ht="15" customHeight="1" x14ac:dyDescent="0.25">
      <c r="A62" s="11"/>
      <c r="B62" s="32"/>
      <c r="C62" s="32"/>
      <c r="D62" s="32"/>
      <c r="E62" s="32"/>
      <c r="F62" s="32"/>
      <c r="G62" s="32"/>
      <c r="H62" s="32"/>
      <c r="I62" s="32"/>
      <c r="J62" s="32"/>
      <c r="K62" s="32"/>
      <c r="L62" s="32"/>
      <c r="M62" s="32"/>
      <c r="N62" s="32"/>
      <c r="O62" s="32"/>
      <c r="P62" s="32"/>
      <c r="Q62" s="32"/>
      <c r="R62" s="32"/>
      <c r="S62" s="32"/>
      <c r="T62" s="1"/>
      <c r="U62" s="1"/>
      <c r="V62" s="1"/>
      <c r="W62" s="1"/>
      <c r="X62" s="1"/>
      <c r="Y62" s="1"/>
      <c r="Z62" s="1"/>
    </row>
    <row r="63" spans="1:26" ht="15" customHeight="1" x14ac:dyDescent="0.25">
      <c r="A63" s="11"/>
      <c r="B63" s="32"/>
      <c r="C63" s="32"/>
      <c r="D63" s="32"/>
      <c r="E63" s="32"/>
      <c r="F63" s="32"/>
      <c r="G63" s="32"/>
      <c r="H63" s="32"/>
      <c r="I63" s="32"/>
      <c r="J63" s="32"/>
      <c r="K63" s="32"/>
      <c r="L63" s="32"/>
      <c r="M63" s="32"/>
      <c r="N63" s="32"/>
      <c r="O63" s="32"/>
      <c r="P63" s="32"/>
      <c r="Q63" s="32"/>
      <c r="R63" s="32"/>
      <c r="S63" s="32"/>
      <c r="T63" s="1"/>
      <c r="U63" s="1"/>
      <c r="V63" s="1"/>
      <c r="W63" s="1"/>
      <c r="X63" s="1"/>
      <c r="Y63" s="1"/>
      <c r="Z63" s="1"/>
    </row>
    <row r="64" spans="1:26" ht="15" customHeight="1" x14ac:dyDescent="0.25">
      <c r="A64" s="11"/>
      <c r="B64" s="11"/>
      <c r="C64" s="11"/>
      <c r="D64" s="11"/>
      <c r="E64" s="11"/>
      <c r="F64" s="11"/>
      <c r="G64" s="11"/>
      <c r="H64" s="11"/>
      <c r="I64" s="11"/>
      <c r="J64" s="11"/>
      <c r="K64" s="11"/>
      <c r="L64" s="11"/>
      <c r="M64" s="11"/>
      <c r="N64" s="11"/>
      <c r="O64" s="11"/>
      <c r="P64" s="11"/>
      <c r="Q64" s="11"/>
      <c r="R64" s="11"/>
      <c r="S64" s="11"/>
      <c r="T64" s="1"/>
      <c r="U64" s="1"/>
      <c r="V64" s="1"/>
      <c r="W64" s="1"/>
      <c r="X64" s="1"/>
      <c r="Y64" s="1"/>
      <c r="Z64" s="1"/>
    </row>
    <row r="65" spans="1:26" ht="15" customHeight="1" x14ac:dyDescent="0.25">
      <c r="A65" s="11"/>
      <c r="B65" s="11"/>
      <c r="C65" s="11"/>
      <c r="D65" s="11"/>
      <c r="E65" s="11"/>
      <c r="F65" s="11"/>
      <c r="G65" s="11"/>
      <c r="H65" s="11"/>
      <c r="I65" s="11"/>
      <c r="J65" s="11"/>
      <c r="K65" s="11"/>
      <c r="L65" s="11"/>
      <c r="M65" s="11"/>
      <c r="N65" s="11"/>
      <c r="O65" s="11"/>
      <c r="P65" s="11"/>
      <c r="Q65" s="11"/>
      <c r="R65" s="11"/>
      <c r="S65" s="11"/>
      <c r="T65" s="1"/>
      <c r="U65" s="1"/>
      <c r="V65" s="1"/>
      <c r="W65" s="1"/>
      <c r="X65" s="1"/>
      <c r="Y65" s="1"/>
      <c r="Z65" s="1"/>
    </row>
    <row r="66" spans="1:26" ht="15" customHeight="1" x14ac:dyDescent="0.25">
      <c r="A66" s="11"/>
      <c r="B66" s="11"/>
      <c r="C66" s="11"/>
      <c r="D66" s="11"/>
      <c r="E66" s="11"/>
      <c r="F66" s="11"/>
      <c r="G66" s="11"/>
      <c r="H66" s="11"/>
      <c r="I66" s="11"/>
      <c r="J66" s="11"/>
      <c r="K66" s="11"/>
      <c r="L66" s="11"/>
      <c r="M66" s="11"/>
      <c r="N66" s="11"/>
      <c r="O66" s="11"/>
      <c r="P66" s="11"/>
      <c r="Q66" s="11"/>
      <c r="R66" s="11"/>
      <c r="S66" s="11"/>
      <c r="T66" s="1"/>
      <c r="U66" s="1"/>
      <c r="V66" s="1"/>
      <c r="W66" s="1"/>
      <c r="X66" s="1"/>
      <c r="Y66" s="1"/>
      <c r="Z66" s="1"/>
    </row>
    <row r="67" spans="1:26" ht="15" customHeight="1" x14ac:dyDescent="0.25">
      <c r="A67" s="11"/>
      <c r="B67" s="11"/>
      <c r="C67" s="11"/>
      <c r="D67" s="11"/>
      <c r="E67" s="11"/>
      <c r="F67" s="11"/>
      <c r="G67" s="11"/>
      <c r="H67" s="11"/>
      <c r="I67" s="11"/>
      <c r="J67" s="11"/>
      <c r="K67" s="11"/>
      <c r="L67" s="11"/>
      <c r="M67" s="11"/>
      <c r="N67" s="11"/>
      <c r="O67" s="11"/>
      <c r="P67" s="11"/>
      <c r="Q67" s="11"/>
      <c r="R67" s="11"/>
      <c r="S67" s="11"/>
      <c r="T67" s="1"/>
      <c r="U67" s="1"/>
      <c r="V67" s="1"/>
      <c r="W67" s="1"/>
      <c r="X67" s="1"/>
      <c r="Y67" s="1"/>
      <c r="Z67" s="1"/>
    </row>
    <row r="68" spans="1:26" ht="15" customHeight="1" x14ac:dyDescent="0.25">
      <c r="A68" s="11"/>
      <c r="B68" s="11"/>
      <c r="C68" s="11"/>
      <c r="D68" s="11"/>
      <c r="E68" s="11"/>
      <c r="F68" s="11"/>
      <c r="G68" s="11"/>
      <c r="H68" s="11"/>
      <c r="I68" s="11"/>
      <c r="J68" s="11"/>
      <c r="K68" s="11"/>
      <c r="L68" s="11"/>
      <c r="M68" s="11"/>
      <c r="N68" s="11"/>
      <c r="O68" s="11"/>
      <c r="P68" s="11"/>
      <c r="Q68" s="11"/>
      <c r="R68" s="11"/>
      <c r="S68" s="11"/>
      <c r="T68" s="1"/>
      <c r="U68" s="1"/>
      <c r="V68" s="1"/>
      <c r="W68" s="1"/>
      <c r="X68" s="1"/>
      <c r="Y68" s="1"/>
      <c r="Z68" s="1"/>
    </row>
    <row r="69" spans="1:26" ht="15" customHeight="1" x14ac:dyDescent="0.25">
      <c r="A69" s="11"/>
      <c r="B69" s="11"/>
      <c r="C69" s="11"/>
      <c r="D69" s="11"/>
      <c r="E69" s="11"/>
      <c r="F69" s="11"/>
      <c r="G69" s="11"/>
      <c r="H69" s="11"/>
      <c r="I69" s="11"/>
      <c r="J69" s="11"/>
      <c r="K69" s="11"/>
      <c r="L69" s="11"/>
      <c r="M69" s="11"/>
      <c r="N69" s="11"/>
      <c r="O69" s="11"/>
      <c r="P69" s="11"/>
      <c r="Q69" s="11"/>
      <c r="R69" s="11"/>
      <c r="S69" s="11"/>
      <c r="T69" s="1"/>
      <c r="U69" s="1"/>
      <c r="V69" s="1"/>
      <c r="W69" s="1"/>
      <c r="X69" s="1"/>
      <c r="Y69" s="1"/>
      <c r="Z69" s="1"/>
    </row>
    <row r="70" spans="1:26" ht="15" customHeight="1" x14ac:dyDescent="0.25">
      <c r="A70" s="11"/>
      <c r="B70" s="11"/>
      <c r="C70" s="11"/>
      <c r="D70" s="11"/>
      <c r="E70" s="11"/>
      <c r="F70" s="11"/>
      <c r="G70" s="11"/>
      <c r="H70" s="11"/>
      <c r="I70" s="11"/>
      <c r="J70" s="11"/>
      <c r="K70" s="11"/>
      <c r="L70" s="11"/>
      <c r="M70" s="11"/>
      <c r="N70" s="11"/>
      <c r="O70" s="11"/>
      <c r="P70" s="11"/>
      <c r="Q70" s="11"/>
      <c r="R70" s="11"/>
      <c r="S70" s="11"/>
      <c r="T70" s="1"/>
      <c r="U70" s="1"/>
      <c r="V70" s="1"/>
      <c r="W70" s="1"/>
      <c r="X70" s="1"/>
      <c r="Y70" s="1"/>
      <c r="Z70" s="1"/>
    </row>
    <row r="71" spans="1:26" ht="15" customHeight="1" x14ac:dyDescent="0.25">
      <c r="A71" s="11"/>
      <c r="B71" s="11"/>
      <c r="C71" s="11"/>
      <c r="D71" s="11"/>
      <c r="E71" s="11"/>
      <c r="F71" s="11"/>
      <c r="G71" s="11"/>
      <c r="H71" s="11"/>
      <c r="I71" s="11"/>
      <c r="J71" s="11"/>
      <c r="K71" s="11"/>
      <c r="L71" s="11"/>
      <c r="M71" s="11"/>
      <c r="N71" s="11"/>
      <c r="O71" s="11"/>
      <c r="P71" s="11"/>
      <c r="Q71" s="11"/>
      <c r="R71" s="11"/>
      <c r="S71" s="11"/>
      <c r="T71" s="1"/>
      <c r="U71" s="1"/>
      <c r="V71" s="1"/>
      <c r="W71" s="1"/>
      <c r="X71" s="1"/>
      <c r="Y71" s="1"/>
      <c r="Z71" s="1"/>
    </row>
    <row r="72" spans="1:26" ht="15" customHeight="1" x14ac:dyDescent="0.25">
      <c r="A72" s="11"/>
      <c r="B72" s="11"/>
      <c r="C72" s="11"/>
      <c r="D72" s="11"/>
      <c r="E72" s="11"/>
      <c r="F72" s="11"/>
      <c r="G72" s="11"/>
      <c r="H72" s="11"/>
      <c r="I72" s="11"/>
      <c r="J72" s="11"/>
      <c r="K72" s="11"/>
      <c r="L72" s="11"/>
      <c r="M72" s="11"/>
      <c r="N72" s="11"/>
      <c r="O72" s="11"/>
      <c r="P72" s="11"/>
      <c r="Q72" s="11"/>
      <c r="R72" s="11"/>
      <c r="S72" s="11"/>
      <c r="T72" s="1"/>
      <c r="U72" s="1"/>
      <c r="V72" s="1"/>
      <c r="W72" s="1"/>
      <c r="X72" s="1"/>
      <c r="Y72" s="1"/>
      <c r="Z72" s="1"/>
    </row>
    <row r="73" spans="1:26" ht="15" customHeight="1" x14ac:dyDescent="0.25">
      <c r="A73" s="11"/>
      <c r="B73" s="11"/>
      <c r="C73" s="11"/>
      <c r="D73" s="11"/>
      <c r="E73" s="11"/>
      <c r="F73" s="11"/>
      <c r="G73" s="11"/>
      <c r="H73" s="11"/>
      <c r="I73" s="11"/>
      <c r="J73" s="11"/>
      <c r="K73" s="11"/>
      <c r="L73" s="11"/>
      <c r="M73" s="11"/>
      <c r="N73" s="11"/>
      <c r="O73" s="11"/>
      <c r="P73" s="11"/>
      <c r="Q73" s="11"/>
      <c r="R73" s="11"/>
      <c r="S73" s="11"/>
      <c r="T73" s="1"/>
      <c r="U73" s="1"/>
      <c r="V73" s="1"/>
      <c r="W73" s="1"/>
      <c r="X73" s="1"/>
      <c r="Y73" s="1"/>
      <c r="Z73" s="1"/>
    </row>
    <row r="74" spans="1:26" ht="15" customHeight="1" x14ac:dyDescent="0.25">
      <c r="A74" s="11"/>
      <c r="B74" s="11"/>
      <c r="C74" s="11"/>
      <c r="D74" s="11"/>
      <c r="E74" s="11"/>
      <c r="F74" s="11"/>
      <c r="G74" s="11"/>
      <c r="H74" s="11"/>
      <c r="I74" s="11"/>
      <c r="J74" s="11"/>
      <c r="K74" s="11"/>
      <c r="L74" s="11"/>
      <c r="M74" s="11"/>
      <c r="N74" s="11"/>
      <c r="O74" s="11"/>
      <c r="P74" s="11"/>
      <c r="Q74" s="11"/>
      <c r="R74" s="11"/>
      <c r="S74" s="11"/>
      <c r="T74" s="1"/>
      <c r="U74" s="1"/>
      <c r="V74" s="1"/>
      <c r="W74" s="1"/>
      <c r="X74" s="1"/>
      <c r="Y74" s="1"/>
      <c r="Z74" s="1"/>
    </row>
    <row r="75" spans="1:26" ht="15" customHeight="1" x14ac:dyDescent="0.25">
      <c r="A75" s="11"/>
      <c r="B75" s="11"/>
      <c r="C75" s="11"/>
      <c r="D75" s="11"/>
      <c r="E75" s="11"/>
      <c r="F75" s="11"/>
      <c r="G75" s="11"/>
      <c r="H75" s="11"/>
      <c r="I75" s="11"/>
      <c r="J75" s="11"/>
      <c r="K75" s="11"/>
      <c r="L75" s="11"/>
      <c r="M75" s="11"/>
      <c r="N75" s="11"/>
      <c r="O75" s="11"/>
      <c r="P75" s="11"/>
      <c r="Q75" s="11"/>
      <c r="R75" s="11"/>
      <c r="S75" s="11"/>
      <c r="T75" s="1"/>
      <c r="U75" s="1"/>
      <c r="V75" s="1"/>
      <c r="W75" s="1"/>
      <c r="X75" s="1"/>
      <c r="Y75" s="1"/>
      <c r="Z75" s="1"/>
    </row>
    <row r="76" spans="1:26" ht="15" customHeight="1" x14ac:dyDescent="0.25">
      <c r="A76" s="11"/>
      <c r="B76" s="11"/>
      <c r="C76" s="11"/>
      <c r="D76" s="11"/>
      <c r="E76" s="11"/>
      <c r="F76" s="11"/>
      <c r="G76" s="11"/>
      <c r="H76" s="11"/>
      <c r="I76" s="11"/>
      <c r="J76" s="11"/>
      <c r="K76" s="11"/>
      <c r="L76" s="11"/>
      <c r="M76" s="11"/>
      <c r="N76" s="11"/>
      <c r="O76" s="11"/>
      <c r="P76" s="11"/>
      <c r="Q76" s="11"/>
      <c r="R76" s="11"/>
      <c r="S76" s="11"/>
      <c r="T76" s="1"/>
      <c r="U76" s="1"/>
      <c r="V76" s="1"/>
      <c r="W76" s="1"/>
      <c r="X76" s="1"/>
      <c r="Y76" s="1"/>
      <c r="Z76" s="1"/>
    </row>
    <row r="77" spans="1:26" ht="15" customHeight="1" x14ac:dyDescent="0.25">
      <c r="A77" s="11"/>
      <c r="B77" s="11"/>
      <c r="C77" s="11"/>
      <c r="D77" s="11"/>
      <c r="E77" s="11"/>
      <c r="F77" s="11"/>
      <c r="G77" s="11"/>
      <c r="H77" s="11"/>
      <c r="I77" s="11"/>
      <c r="J77" s="11"/>
      <c r="K77" s="11"/>
      <c r="L77" s="11"/>
      <c r="M77" s="11"/>
      <c r="N77" s="11"/>
      <c r="O77" s="11"/>
      <c r="P77" s="11"/>
      <c r="Q77" s="11"/>
      <c r="R77" s="11"/>
      <c r="S77" s="11"/>
      <c r="T77" s="1"/>
      <c r="U77" s="1"/>
      <c r="V77" s="1"/>
      <c r="W77" s="1"/>
      <c r="X77" s="1"/>
      <c r="Y77" s="1"/>
      <c r="Z77" s="1"/>
    </row>
    <row r="78" spans="1:26" ht="15" customHeight="1" x14ac:dyDescent="0.25">
      <c r="A78" s="11"/>
      <c r="B78" s="11"/>
      <c r="C78" s="11"/>
      <c r="D78" s="11"/>
      <c r="E78" s="11"/>
      <c r="F78" s="11"/>
      <c r="G78" s="11"/>
      <c r="H78" s="11"/>
      <c r="I78" s="11"/>
      <c r="J78" s="11"/>
      <c r="K78" s="11"/>
      <c r="L78" s="11"/>
      <c r="M78" s="11"/>
      <c r="N78" s="11"/>
      <c r="O78" s="11"/>
      <c r="P78" s="11"/>
      <c r="Q78" s="11"/>
      <c r="R78" s="11"/>
      <c r="S78" s="11"/>
      <c r="T78" s="1"/>
      <c r="U78" s="1"/>
      <c r="V78" s="1"/>
      <c r="W78" s="1"/>
      <c r="X78" s="1"/>
      <c r="Y78" s="1"/>
      <c r="Z78" s="1"/>
    </row>
    <row r="79" spans="1:26" ht="15" customHeight="1" x14ac:dyDescent="0.25">
      <c r="A79" s="11"/>
      <c r="B79" s="11"/>
      <c r="C79" s="11"/>
      <c r="D79" s="11"/>
      <c r="E79" s="11"/>
      <c r="F79" s="11"/>
      <c r="G79" s="11"/>
      <c r="H79" s="11"/>
      <c r="I79" s="11"/>
      <c r="J79" s="11"/>
      <c r="K79" s="11"/>
      <c r="L79" s="11"/>
      <c r="M79" s="11"/>
      <c r="N79" s="11"/>
      <c r="O79" s="11"/>
      <c r="P79" s="11"/>
      <c r="Q79" s="11"/>
      <c r="R79" s="11"/>
      <c r="S79" s="11"/>
      <c r="T79" s="1"/>
      <c r="U79" s="1"/>
      <c r="V79" s="1"/>
      <c r="W79" s="1"/>
      <c r="X79" s="1"/>
      <c r="Y79" s="1"/>
      <c r="Z79" s="1"/>
    </row>
    <row r="80" spans="1:26" ht="15" customHeight="1" x14ac:dyDescent="0.25">
      <c r="A80" s="11"/>
      <c r="B80" s="11"/>
      <c r="C80" s="11"/>
      <c r="D80" s="11"/>
      <c r="E80" s="11"/>
      <c r="F80" s="11"/>
      <c r="G80" s="11"/>
      <c r="H80" s="11"/>
      <c r="I80" s="11"/>
      <c r="J80" s="11"/>
      <c r="K80" s="11"/>
      <c r="L80" s="11"/>
      <c r="M80" s="11"/>
      <c r="N80" s="11"/>
      <c r="O80" s="11"/>
      <c r="P80" s="11"/>
      <c r="Q80" s="11"/>
      <c r="R80" s="11"/>
      <c r="S80" s="11"/>
      <c r="T80" s="1"/>
      <c r="U80" s="1"/>
      <c r="V80" s="1"/>
      <c r="W80" s="1"/>
      <c r="X80" s="1"/>
      <c r="Y80" s="1"/>
      <c r="Z80" s="1"/>
    </row>
    <row r="81" spans="1:26" ht="15" customHeight="1" x14ac:dyDescent="0.25">
      <c r="A81" s="11"/>
      <c r="B81" s="11"/>
      <c r="C81" s="11"/>
      <c r="D81" s="11"/>
      <c r="E81" s="11"/>
      <c r="F81" s="11"/>
      <c r="G81" s="11"/>
      <c r="H81" s="11"/>
      <c r="I81" s="11"/>
      <c r="J81" s="11"/>
      <c r="K81" s="11"/>
      <c r="L81" s="11"/>
      <c r="M81" s="11"/>
      <c r="N81" s="11"/>
      <c r="O81" s="11"/>
      <c r="P81" s="11"/>
      <c r="Q81" s="11"/>
      <c r="R81" s="11"/>
      <c r="S81" s="11"/>
      <c r="T81" s="1"/>
      <c r="U81" s="1"/>
      <c r="V81" s="1"/>
      <c r="W81" s="1"/>
      <c r="X81" s="1"/>
      <c r="Y81" s="1"/>
      <c r="Z81" s="1"/>
    </row>
    <row r="82" spans="1:26" ht="15" customHeight="1" x14ac:dyDescent="0.25">
      <c r="A82" s="11"/>
      <c r="B82" s="11"/>
      <c r="C82" s="11"/>
      <c r="D82" s="11"/>
      <c r="E82" s="11"/>
      <c r="F82" s="11"/>
      <c r="G82" s="11"/>
      <c r="H82" s="11"/>
      <c r="I82" s="11"/>
      <c r="J82" s="11"/>
      <c r="K82" s="11"/>
      <c r="L82" s="11"/>
      <c r="M82" s="11"/>
      <c r="N82" s="11"/>
      <c r="O82" s="11"/>
      <c r="P82" s="11"/>
      <c r="Q82" s="11"/>
      <c r="R82" s="11"/>
      <c r="S82" s="11"/>
      <c r="T82" s="1"/>
      <c r="U82" s="1"/>
      <c r="V82" s="1"/>
      <c r="W82" s="1"/>
      <c r="X82" s="1"/>
      <c r="Y82" s="1"/>
      <c r="Z82" s="1"/>
    </row>
    <row r="83" spans="1:26" ht="15" customHeight="1" x14ac:dyDescent="0.25">
      <c r="A83" s="11"/>
      <c r="B83" s="11"/>
      <c r="C83" s="11"/>
      <c r="D83" s="11"/>
      <c r="E83" s="11"/>
      <c r="F83" s="11"/>
      <c r="G83" s="11"/>
      <c r="H83" s="11"/>
      <c r="I83" s="11"/>
      <c r="J83" s="11"/>
      <c r="K83" s="11"/>
      <c r="L83" s="11"/>
      <c r="M83" s="11"/>
      <c r="N83" s="11"/>
      <c r="O83" s="11"/>
      <c r="P83" s="11"/>
      <c r="Q83" s="11"/>
      <c r="R83" s="11"/>
      <c r="S83" s="11"/>
      <c r="T83" s="1"/>
      <c r="U83" s="1"/>
      <c r="V83" s="1"/>
      <c r="W83" s="1"/>
      <c r="X83" s="1"/>
      <c r="Y83" s="1"/>
      <c r="Z83" s="1"/>
    </row>
    <row r="84" spans="1:26" ht="15" customHeight="1" x14ac:dyDescent="0.25">
      <c r="A84" s="11"/>
      <c r="B84" s="11"/>
      <c r="C84" s="11"/>
      <c r="D84" s="11"/>
      <c r="E84" s="11"/>
      <c r="F84" s="11"/>
      <c r="G84" s="11"/>
      <c r="H84" s="11"/>
      <c r="I84" s="11"/>
      <c r="J84" s="11"/>
      <c r="K84" s="11"/>
      <c r="L84" s="11"/>
      <c r="M84" s="11"/>
      <c r="N84" s="11"/>
      <c r="O84" s="11"/>
      <c r="P84" s="11"/>
      <c r="Q84" s="11"/>
      <c r="R84" s="11"/>
      <c r="S84" s="11"/>
      <c r="T84" s="1"/>
      <c r="U84" s="1"/>
      <c r="V84" s="1"/>
      <c r="W84" s="1"/>
      <c r="X84" s="1"/>
      <c r="Y84" s="1"/>
      <c r="Z84" s="1"/>
    </row>
    <row r="85" spans="1:26" ht="15" customHeight="1" x14ac:dyDescent="0.25">
      <c r="A85" s="11"/>
      <c r="B85" s="11"/>
      <c r="C85" s="11"/>
      <c r="D85" s="11"/>
      <c r="E85" s="11"/>
      <c r="F85" s="11"/>
      <c r="G85" s="11"/>
      <c r="H85" s="11"/>
      <c r="I85" s="11"/>
      <c r="J85" s="11"/>
      <c r="K85" s="11"/>
      <c r="L85" s="11"/>
      <c r="M85" s="11"/>
      <c r="N85" s="11"/>
      <c r="O85" s="11"/>
      <c r="P85" s="11"/>
      <c r="Q85" s="11"/>
      <c r="R85" s="11"/>
      <c r="S85" s="11"/>
      <c r="T85" s="1"/>
      <c r="U85" s="1"/>
      <c r="V85" s="1"/>
      <c r="W85" s="1"/>
      <c r="X85" s="1"/>
      <c r="Y85" s="1"/>
      <c r="Z85" s="1"/>
    </row>
    <row r="86" spans="1:26" ht="15" customHeight="1" x14ac:dyDescent="0.25">
      <c r="A86" s="11"/>
      <c r="B86" s="11"/>
      <c r="C86" s="11"/>
      <c r="D86" s="11"/>
      <c r="E86" s="11"/>
      <c r="F86" s="11"/>
      <c r="G86" s="11"/>
      <c r="H86" s="11"/>
      <c r="I86" s="11"/>
      <c r="J86" s="11"/>
      <c r="K86" s="11"/>
      <c r="L86" s="11"/>
      <c r="M86" s="11"/>
      <c r="N86" s="11"/>
      <c r="O86" s="11"/>
      <c r="P86" s="11"/>
      <c r="Q86" s="11"/>
      <c r="R86" s="11"/>
      <c r="S86" s="11"/>
      <c r="T86" s="1"/>
      <c r="U86" s="1"/>
      <c r="V86" s="1"/>
      <c r="W86" s="1"/>
      <c r="X86" s="1"/>
      <c r="Y86" s="1"/>
      <c r="Z86" s="1"/>
    </row>
    <row r="87" spans="1:26" ht="15" customHeight="1" x14ac:dyDescent="0.25">
      <c r="A87" s="11"/>
      <c r="B87" s="11"/>
      <c r="C87" s="11"/>
      <c r="D87" s="11"/>
      <c r="E87" s="11"/>
      <c r="F87" s="11"/>
      <c r="G87" s="11"/>
      <c r="H87" s="11"/>
      <c r="I87" s="11"/>
      <c r="J87" s="11"/>
      <c r="K87" s="11"/>
      <c r="L87" s="11"/>
      <c r="M87" s="11"/>
      <c r="N87" s="11"/>
      <c r="O87" s="11"/>
      <c r="P87" s="11"/>
      <c r="Q87" s="11"/>
      <c r="R87" s="11"/>
      <c r="S87" s="11"/>
      <c r="T87" s="1"/>
      <c r="U87" s="1"/>
      <c r="V87" s="1"/>
      <c r="W87" s="1"/>
      <c r="X87" s="1"/>
      <c r="Y87" s="1"/>
      <c r="Z87" s="1"/>
    </row>
    <row r="88" spans="1:26" ht="15" customHeight="1" x14ac:dyDescent="0.25">
      <c r="A88" s="11"/>
      <c r="B88" s="11"/>
      <c r="C88" s="11"/>
      <c r="D88" s="11"/>
      <c r="E88" s="11"/>
      <c r="F88" s="11"/>
      <c r="G88" s="11"/>
      <c r="H88" s="11"/>
      <c r="I88" s="11"/>
      <c r="J88" s="11"/>
      <c r="K88" s="11"/>
      <c r="L88" s="11"/>
      <c r="M88" s="11"/>
      <c r="N88" s="11"/>
      <c r="O88" s="11"/>
      <c r="P88" s="11"/>
      <c r="Q88" s="11"/>
      <c r="R88" s="11"/>
      <c r="S88" s="11"/>
      <c r="T88" s="1"/>
      <c r="U88" s="1"/>
      <c r="V88" s="1"/>
      <c r="W88" s="1"/>
      <c r="X88" s="1"/>
      <c r="Y88" s="1"/>
      <c r="Z88" s="1"/>
    </row>
    <row r="89" spans="1:26" ht="15" customHeight="1" x14ac:dyDescent="0.25">
      <c r="A89" s="11"/>
      <c r="B89" s="11"/>
      <c r="C89" s="11"/>
      <c r="D89" s="11"/>
      <c r="E89" s="11"/>
      <c r="F89" s="11"/>
      <c r="G89" s="11"/>
      <c r="H89" s="11"/>
      <c r="I89" s="11"/>
      <c r="J89" s="11"/>
      <c r="K89" s="11"/>
      <c r="L89" s="11"/>
      <c r="M89" s="11"/>
      <c r="N89" s="11"/>
      <c r="O89" s="11"/>
      <c r="P89" s="11"/>
      <c r="Q89" s="11"/>
      <c r="R89" s="11"/>
      <c r="S89" s="11"/>
      <c r="T89" s="1"/>
      <c r="U89" s="1"/>
      <c r="V89" s="1"/>
      <c r="W89" s="1"/>
      <c r="X89" s="1"/>
      <c r="Y89" s="1"/>
      <c r="Z89" s="1"/>
    </row>
    <row r="90" spans="1:26" ht="15" customHeight="1" x14ac:dyDescent="0.25">
      <c r="A90" s="11"/>
      <c r="B90" s="11"/>
      <c r="C90" s="11"/>
      <c r="D90" s="11"/>
      <c r="E90" s="11"/>
      <c r="F90" s="11"/>
      <c r="G90" s="11"/>
      <c r="H90" s="11"/>
      <c r="I90" s="11"/>
      <c r="J90" s="11"/>
      <c r="K90" s="11"/>
      <c r="L90" s="11"/>
      <c r="M90" s="11"/>
      <c r="N90" s="11"/>
      <c r="O90" s="11"/>
      <c r="P90" s="11"/>
      <c r="Q90" s="11"/>
      <c r="R90" s="11"/>
      <c r="S90" s="11"/>
      <c r="T90" s="1"/>
      <c r="U90" s="1"/>
      <c r="V90" s="1"/>
      <c r="W90" s="1"/>
      <c r="X90" s="1"/>
      <c r="Y90" s="1"/>
      <c r="Z90" s="1"/>
    </row>
    <row r="91" spans="1:26" ht="15" customHeight="1" x14ac:dyDescent="0.25">
      <c r="A91" s="11"/>
      <c r="B91" s="11"/>
      <c r="C91" s="11"/>
      <c r="D91" s="11"/>
      <c r="E91" s="11"/>
      <c r="F91" s="11"/>
      <c r="G91" s="11"/>
      <c r="H91" s="11"/>
      <c r="I91" s="11"/>
      <c r="J91" s="11"/>
      <c r="K91" s="11"/>
      <c r="L91" s="11"/>
      <c r="M91" s="11"/>
      <c r="N91" s="11"/>
      <c r="O91" s="11"/>
      <c r="P91" s="11"/>
      <c r="Q91" s="11"/>
      <c r="R91" s="11"/>
      <c r="S91" s="11"/>
      <c r="T91" s="1"/>
      <c r="U91" s="1"/>
      <c r="V91" s="1"/>
      <c r="W91" s="1"/>
      <c r="X91" s="1"/>
      <c r="Y91" s="1"/>
      <c r="Z91" s="1"/>
    </row>
    <row r="92" spans="1:26" ht="15" customHeight="1" x14ac:dyDescent="0.25">
      <c r="A92" s="11"/>
      <c r="B92" s="11"/>
      <c r="C92" s="11"/>
      <c r="D92" s="11"/>
      <c r="E92" s="11"/>
      <c r="F92" s="11"/>
      <c r="G92" s="11"/>
      <c r="H92" s="11"/>
      <c r="I92" s="11"/>
      <c r="J92" s="11"/>
      <c r="K92" s="11"/>
      <c r="L92" s="11"/>
      <c r="M92" s="11"/>
      <c r="N92" s="11"/>
      <c r="O92" s="11"/>
      <c r="P92" s="11"/>
      <c r="Q92" s="11"/>
      <c r="R92" s="11"/>
      <c r="S92" s="11"/>
      <c r="T92" s="1"/>
      <c r="U92" s="1"/>
      <c r="V92" s="1"/>
      <c r="W92" s="1"/>
      <c r="X92" s="1"/>
      <c r="Y92" s="1"/>
      <c r="Z92" s="1"/>
    </row>
    <row r="93" spans="1:26" ht="15" customHeight="1" x14ac:dyDescent="0.25">
      <c r="A93" s="11"/>
      <c r="B93" s="11"/>
      <c r="C93" s="11"/>
      <c r="D93" s="11"/>
      <c r="E93" s="11"/>
      <c r="F93" s="11"/>
      <c r="G93" s="11"/>
      <c r="H93" s="11"/>
      <c r="I93" s="11"/>
      <c r="J93" s="11"/>
      <c r="K93" s="11"/>
      <c r="L93" s="11"/>
      <c r="M93" s="11"/>
      <c r="N93" s="11"/>
      <c r="O93" s="11"/>
      <c r="P93" s="11"/>
      <c r="Q93" s="11"/>
      <c r="R93" s="11"/>
      <c r="S93" s="11"/>
      <c r="T93" s="1"/>
      <c r="U93" s="1"/>
      <c r="V93" s="1"/>
      <c r="W93" s="1"/>
      <c r="X93" s="1"/>
      <c r="Y93" s="1"/>
      <c r="Z93" s="1"/>
    </row>
    <row r="94" spans="1:26" ht="15" customHeight="1" x14ac:dyDescent="0.25">
      <c r="A94" s="11"/>
      <c r="B94" s="11"/>
      <c r="C94" s="11"/>
      <c r="D94" s="11"/>
      <c r="E94" s="11"/>
      <c r="F94" s="11"/>
      <c r="G94" s="11"/>
      <c r="H94" s="11"/>
      <c r="I94" s="11"/>
      <c r="J94" s="11"/>
      <c r="K94" s="11"/>
      <c r="L94" s="11"/>
      <c r="M94" s="11"/>
      <c r="N94" s="11"/>
      <c r="O94" s="11"/>
      <c r="P94" s="11"/>
      <c r="Q94" s="11"/>
      <c r="R94" s="11"/>
      <c r="S94" s="11"/>
      <c r="T94" s="1"/>
      <c r="U94" s="1"/>
      <c r="V94" s="1"/>
      <c r="W94" s="1"/>
      <c r="X94" s="1"/>
      <c r="Y94" s="1"/>
      <c r="Z94" s="1"/>
    </row>
    <row r="95" spans="1:26" ht="15" customHeight="1" x14ac:dyDescent="0.25">
      <c r="A95" s="11"/>
      <c r="B95" s="11"/>
      <c r="C95" s="11"/>
      <c r="D95" s="11"/>
      <c r="E95" s="11"/>
      <c r="F95" s="11"/>
      <c r="G95" s="11"/>
      <c r="H95" s="11"/>
      <c r="I95" s="11"/>
      <c r="J95" s="11"/>
      <c r="K95" s="11"/>
      <c r="L95" s="11"/>
      <c r="M95" s="11"/>
      <c r="N95" s="11"/>
      <c r="O95" s="11"/>
      <c r="P95" s="11"/>
      <c r="Q95" s="11"/>
      <c r="R95" s="11"/>
      <c r="S95" s="11"/>
      <c r="T95" s="1"/>
      <c r="U95" s="1"/>
      <c r="V95" s="1"/>
      <c r="W95" s="1"/>
      <c r="X95" s="1"/>
      <c r="Y95" s="1"/>
      <c r="Z95" s="1"/>
    </row>
    <row r="96" spans="1:26" ht="15" customHeight="1" x14ac:dyDescent="0.25">
      <c r="A96" s="11"/>
      <c r="B96" s="11"/>
      <c r="C96" s="11"/>
      <c r="D96" s="11"/>
      <c r="E96" s="11"/>
      <c r="F96" s="11"/>
      <c r="G96" s="11"/>
      <c r="H96" s="11"/>
      <c r="I96" s="11"/>
      <c r="J96" s="11"/>
      <c r="K96" s="11"/>
      <c r="L96" s="11"/>
      <c r="M96" s="11"/>
      <c r="N96" s="11"/>
      <c r="O96" s="11"/>
      <c r="P96" s="11"/>
      <c r="Q96" s="11"/>
      <c r="R96" s="11"/>
      <c r="S96" s="11"/>
      <c r="T96" s="1"/>
      <c r="U96" s="1"/>
      <c r="V96" s="1"/>
      <c r="W96" s="1"/>
      <c r="X96" s="1"/>
      <c r="Y96" s="1"/>
      <c r="Z96" s="1"/>
    </row>
    <row r="97" spans="1:26" ht="15" customHeight="1" x14ac:dyDescent="0.25">
      <c r="A97" s="11"/>
      <c r="B97" s="11"/>
      <c r="C97" s="11"/>
      <c r="D97" s="11"/>
      <c r="E97" s="11"/>
      <c r="F97" s="11"/>
      <c r="G97" s="11"/>
      <c r="H97" s="11"/>
      <c r="I97" s="11"/>
      <c r="J97" s="11"/>
      <c r="K97" s="11"/>
      <c r="L97" s="11"/>
      <c r="M97" s="11"/>
      <c r="N97" s="11"/>
      <c r="O97" s="11"/>
      <c r="P97" s="11"/>
      <c r="Q97" s="11"/>
      <c r="R97" s="11"/>
      <c r="S97" s="11"/>
      <c r="T97" s="1"/>
      <c r="U97" s="1"/>
      <c r="V97" s="1"/>
      <c r="W97" s="1"/>
      <c r="X97" s="1"/>
      <c r="Y97" s="1"/>
      <c r="Z97" s="1"/>
    </row>
    <row r="98" spans="1:26" ht="15" customHeight="1" x14ac:dyDescent="0.25">
      <c r="A98" s="11"/>
      <c r="B98" s="11"/>
      <c r="C98" s="11"/>
      <c r="D98" s="11"/>
      <c r="E98" s="11"/>
      <c r="F98" s="11"/>
      <c r="G98" s="11"/>
      <c r="H98" s="11"/>
      <c r="I98" s="11"/>
      <c r="J98" s="11"/>
      <c r="K98" s="11"/>
      <c r="L98" s="11"/>
      <c r="M98" s="11"/>
      <c r="N98" s="11"/>
      <c r="O98" s="11"/>
      <c r="P98" s="11"/>
      <c r="Q98" s="11"/>
      <c r="R98" s="11"/>
      <c r="S98" s="11"/>
      <c r="T98" s="1"/>
      <c r="U98" s="1"/>
      <c r="V98" s="1"/>
      <c r="W98" s="1"/>
      <c r="X98" s="1"/>
      <c r="Y98" s="1"/>
      <c r="Z98" s="1"/>
    </row>
    <row r="99" spans="1:26" ht="15" customHeight="1" x14ac:dyDescent="0.25">
      <c r="A99" s="11"/>
      <c r="B99" s="11"/>
      <c r="C99" s="11"/>
      <c r="D99" s="11"/>
      <c r="E99" s="11"/>
      <c r="F99" s="11"/>
      <c r="G99" s="11"/>
      <c r="H99" s="11"/>
      <c r="I99" s="11"/>
      <c r="J99" s="11"/>
      <c r="K99" s="11"/>
      <c r="L99" s="11"/>
      <c r="M99" s="11"/>
      <c r="N99" s="11"/>
      <c r="O99" s="11"/>
      <c r="P99" s="11"/>
      <c r="Q99" s="11"/>
      <c r="R99" s="11"/>
      <c r="S99" s="11"/>
      <c r="T99" s="1"/>
      <c r="U99" s="1"/>
      <c r="V99" s="1"/>
      <c r="W99" s="1"/>
      <c r="X99" s="1"/>
      <c r="Y99" s="1"/>
      <c r="Z99" s="1"/>
    </row>
    <row r="100" spans="1:26" ht="15" customHeight="1" x14ac:dyDescent="0.25">
      <c r="A100" s="11"/>
      <c r="B100" s="11"/>
      <c r="C100" s="11"/>
      <c r="D100" s="11"/>
      <c r="E100" s="11"/>
      <c r="F100" s="11"/>
      <c r="G100" s="11"/>
      <c r="H100" s="11"/>
      <c r="I100" s="11"/>
      <c r="J100" s="11"/>
      <c r="K100" s="11"/>
      <c r="L100" s="11"/>
      <c r="M100" s="11"/>
      <c r="N100" s="11"/>
      <c r="O100" s="11"/>
      <c r="P100" s="11"/>
      <c r="Q100" s="11"/>
      <c r="R100" s="11"/>
      <c r="S100" s="11"/>
      <c r="T100" s="1"/>
      <c r="U100" s="1"/>
      <c r="V100" s="1"/>
      <c r="W100" s="1"/>
      <c r="X100" s="1"/>
      <c r="Y100" s="1"/>
      <c r="Z100" s="1"/>
    </row>
    <row r="101" spans="1:26" ht="15" customHeight="1" x14ac:dyDescent="0.25">
      <c r="A101" s="11"/>
      <c r="B101" s="11"/>
      <c r="C101" s="11"/>
      <c r="D101" s="11"/>
      <c r="E101" s="11"/>
      <c r="F101" s="11"/>
      <c r="G101" s="11"/>
      <c r="H101" s="11"/>
      <c r="I101" s="11"/>
      <c r="J101" s="11"/>
      <c r="K101" s="11"/>
      <c r="L101" s="11"/>
      <c r="M101" s="11"/>
      <c r="N101" s="11"/>
      <c r="O101" s="11"/>
      <c r="P101" s="11"/>
      <c r="Q101" s="11"/>
      <c r="R101" s="11"/>
      <c r="S101" s="11"/>
      <c r="T101" s="1"/>
      <c r="U101" s="1"/>
      <c r="V101" s="1"/>
      <c r="W101" s="1"/>
      <c r="X101" s="1"/>
      <c r="Y101" s="1"/>
      <c r="Z101" s="1"/>
    </row>
    <row r="102" spans="1:26" ht="15" customHeight="1" x14ac:dyDescent="0.25">
      <c r="A102" s="11"/>
      <c r="B102" s="11"/>
      <c r="C102" s="11"/>
      <c r="D102" s="11"/>
      <c r="E102" s="11"/>
      <c r="F102" s="11"/>
      <c r="G102" s="11"/>
      <c r="H102" s="11"/>
      <c r="I102" s="11"/>
      <c r="J102" s="11"/>
      <c r="K102" s="11"/>
      <c r="L102" s="11"/>
      <c r="M102" s="11"/>
      <c r="N102" s="11"/>
      <c r="O102" s="11"/>
      <c r="P102" s="11"/>
      <c r="Q102" s="11"/>
      <c r="R102" s="11"/>
      <c r="S102" s="11"/>
      <c r="T102" s="1"/>
      <c r="U102" s="1"/>
      <c r="V102" s="1"/>
      <c r="W102" s="1"/>
      <c r="X102" s="1"/>
      <c r="Y102" s="1"/>
      <c r="Z102" s="1"/>
    </row>
    <row r="103" spans="1:26" ht="15" customHeight="1" x14ac:dyDescent="0.25">
      <c r="A103" s="11"/>
      <c r="B103" s="11"/>
      <c r="C103" s="11"/>
      <c r="D103" s="11"/>
      <c r="E103" s="11"/>
      <c r="F103" s="11"/>
      <c r="G103" s="11"/>
      <c r="H103" s="11"/>
      <c r="I103" s="11"/>
      <c r="J103" s="11"/>
      <c r="K103" s="11"/>
      <c r="L103" s="11"/>
      <c r="M103" s="11"/>
      <c r="N103" s="11"/>
      <c r="O103" s="11"/>
      <c r="P103" s="11"/>
      <c r="Q103" s="11"/>
      <c r="R103" s="11"/>
      <c r="S103" s="11"/>
      <c r="T103" s="1"/>
      <c r="U103" s="1"/>
      <c r="V103" s="1"/>
      <c r="W103" s="1"/>
      <c r="X103" s="1"/>
      <c r="Y103" s="1"/>
      <c r="Z103" s="1"/>
    </row>
    <row r="104" spans="1:26" ht="15" customHeight="1" x14ac:dyDescent="0.25">
      <c r="A104" s="11"/>
      <c r="B104" s="11"/>
      <c r="C104" s="11"/>
      <c r="D104" s="11"/>
      <c r="E104" s="11"/>
      <c r="F104" s="11"/>
      <c r="G104" s="11"/>
      <c r="H104" s="11"/>
      <c r="I104" s="11"/>
      <c r="J104" s="11"/>
      <c r="K104" s="11"/>
      <c r="L104" s="11"/>
      <c r="M104" s="11"/>
      <c r="N104" s="11"/>
      <c r="O104" s="11"/>
      <c r="P104" s="11"/>
      <c r="Q104" s="11"/>
      <c r="R104" s="11"/>
      <c r="S104" s="11"/>
      <c r="T104" s="1"/>
      <c r="U104" s="1"/>
      <c r="V104" s="1"/>
      <c r="W104" s="1"/>
      <c r="X104" s="1"/>
      <c r="Y104" s="1"/>
      <c r="Z104" s="1"/>
    </row>
    <row r="105" spans="1:26" ht="15" customHeight="1" x14ac:dyDescent="0.25">
      <c r="A105" s="11"/>
      <c r="B105" s="11"/>
      <c r="C105" s="11"/>
      <c r="D105" s="11"/>
      <c r="E105" s="11"/>
      <c r="F105" s="11"/>
      <c r="G105" s="11"/>
      <c r="H105" s="11"/>
      <c r="I105" s="11"/>
      <c r="J105" s="11"/>
      <c r="K105" s="11"/>
      <c r="L105" s="11"/>
      <c r="M105" s="11"/>
      <c r="N105" s="11"/>
      <c r="O105" s="11"/>
      <c r="P105" s="11"/>
      <c r="Q105" s="11"/>
      <c r="R105" s="11"/>
      <c r="S105" s="11"/>
      <c r="T105" s="1"/>
      <c r="U105" s="1"/>
      <c r="V105" s="1"/>
      <c r="W105" s="1"/>
      <c r="X105" s="1"/>
      <c r="Y105" s="1"/>
      <c r="Z105" s="1"/>
    </row>
    <row r="106" spans="1:26" ht="15" customHeight="1" x14ac:dyDescent="0.25">
      <c r="A106" s="11"/>
      <c r="B106" s="11"/>
      <c r="C106" s="11"/>
      <c r="D106" s="11"/>
      <c r="E106" s="11"/>
      <c r="F106" s="11"/>
      <c r="G106" s="11"/>
      <c r="H106" s="11"/>
      <c r="I106" s="11"/>
      <c r="J106" s="11"/>
      <c r="K106" s="11"/>
      <c r="L106" s="11"/>
      <c r="M106" s="11"/>
      <c r="N106" s="11"/>
      <c r="O106" s="11"/>
      <c r="P106" s="11"/>
      <c r="Q106" s="11"/>
      <c r="R106" s="11"/>
      <c r="S106" s="11"/>
      <c r="T106" s="1"/>
      <c r="U106" s="1"/>
      <c r="V106" s="1"/>
      <c r="W106" s="1"/>
      <c r="X106" s="1"/>
      <c r="Y106" s="1"/>
      <c r="Z106" s="1"/>
    </row>
    <row r="107" spans="1:26" ht="15" customHeight="1" x14ac:dyDescent="0.25">
      <c r="A107" s="11"/>
      <c r="B107" s="11"/>
      <c r="C107" s="11"/>
      <c r="D107" s="11"/>
      <c r="E107" s="11"/>
      <c r="F107" s="11"/>
      <c r="G107" s="11"/>
      <c r="H107" s="11"/>
      <c r="I107" s="11"/>
      <c r="J107" s="11"/>
      <c r="K107" s="11"/>
      <c r="L107" s="11"/>
      <c r="M107" s="11"/>
      <c r="N107" s="11"/>
      <c r="O107" s="11"/>
      <c r="P107" s="11"/>
      <c r="Q107" s="11"/>
      <c r="R107" s="11"/>
      <c r="S107" s="11"/>
      <c r="T107" s="1"/>
      <c r="U107" s="1"/>
      <c r="V107" s="1"/>
      <c r="W107" s="1"/>
      <c r="X107" s="1"/>
      <c r="Y107" s="1"/>
      <c r="Z107" s="1"/>
    </row>
    <row r="108" spans="1:26" ht="15" customHeight="1" x14ac:dyDescent="0.25">
      <c r="A108" s="11"/>
      <c r="B108" s="11"/>
      <c r="C108" s="11"/>
      <c r="D108" s="11"/>
      <c r="E108" s="11"/>
      <c r="F108" s="11"/>
      <c r="G108" s="11"/>
      <c r="H108" s="11"/>
      <c r="I108" s="11"/>
      <c r="J108" s="11"/>
      <c r="K108" s="11"/>
      <c r="L108" s="11"/>
      <c r="M108" s="11"/>
      <c r="N108" s="11"/>
      <c r="O108" s="11"/>
      <c r="P108" s="11"/>
      <c r="Q108" s="11"/>
      <c r="R108" s="11"/>
      <c r="S108" s="11"/>
      <c r="T108" s="1"/>
      <c r="U108" s="1"/>
      <c r="V108" s="1"/>
      <c r="W108" s="1"/>
      <c r="X108" s="1"/>
      <c r="Y108" s="1"/>
      <c r="Z108" s="1"/>
    </row>
    <row r="109" spans="1:26" ht="15" customHeight="1" x14ac:dyDescent="0.25">
      <c r="A109" s="11"/>
      <c r="B109" s="11"/>
      <c r="C109" s="11"/>
      <c r="D109" s="11"/>
      <c r="E109" s="11"/>
      <c r="F109" s="11"/>
      <c r="G109" s="11"/>
      <c r="H109" s="11"/>
      <c r="I109" s="11"/>
      <c r="J109" s="11"/>
      <c r="K109" s="11"/>
      <c r="L109" s="11"/>
      <c r="M109" s="11"/>
      <c r="N109" s="11"/>
      <c r="O109" s="11"/>
      <c r="P109" s="11"/>
      <c r="Q109" s="11"/>
      <c r="R109" s="11"/>
      <c r="S109" s="11"/>
      <c r="T109" s="1"/>
      <c r="U109" s="1"/>
      <c r="V109" s="1"/>
      <c r="W109" s="1"/>
      <c r="X109" s="1"/>
      <c r="Y109" s="1"/>
      <c r="Z109" s="1"/>
    </row>
    <row r="110" spans="1:26" ht="15" customHeight="1" x14ac:dyDescent="0.25">
      <c r="A110" s="11"/>
      <c r="B110" s="11"/>
      <c r="C110" s="11"/>
      <c r="D110" s="11"/>
      <c r="E110" s="11"/>
      <c r="F110" s="11"/>
      <c r="G110" s="11"/>
      <c r="H110" s="11"/>
      <c r="I110" s="11"/>
      <c r="J110" s="11"/>
      <c r="K110" s="11"/>
      <c r="L110" s="11"/>
      <c r="M110" s="11"/>
      <c r="N110" s="11"/>
      <c r="O110" s="11"/>
      <c r="P110" s="11"/>
      <c r="Q110" s="11"/>
      <c r="R110" s="11"/>
      <c r="S110" s="11"/>
      <c r="T110" s="1"/>
      <c r="U110" s="1"/>
      <c r="V110" s="1"/>
      <c r="W110" s="1"/>
      <c r="X110" s="1"/>
      <c r="Y110" s="1"/>
      <c r="Z110" s="1"/>
    </row>
    <row r="111" spans="1:26" ht="15" customHeight="1" x14ac:dyDescent="0.25">
      <c r="A111" s="11"/>
      <c r="B111" s="11"/>
      <c r="C111" s="11"/>
      <c r="D111" s="11"/>
      <c r="E111" s="11"/>
      <c r="F111" s="11"/>
      <c r="G111" s="11"/>
      <c r="H111" s="11"/>
      <c r="I111" s="11"/>
      <c r="J111" s="11"/>
      <c r="K111" s="11"/>
      <c r="L111" s="11"/>
      <c r="M111" s="11"/>
      <c r="N111" s="11"/>
      <c r="O111" s="11"/>
      <c r="P111" s="11"/>
      <c r="Q111" s="11"/>
      <c r="R111" s="11"/>
      <c r="S111" s="11"/>
      <c r="T111" s="1"/>
      <c r="U111" s="1"/>
      <c r="V111" s="1"/>
      <c r="W111" s="1"/>
      <c r="X111" s="1"/>
      <c r="Y111" s="1"/>
      <c r="Z111" s="1"/>
    </row>
    <row r="112" spans="1:26" ht="15" customHeight="1" x14ac:dyDescent="0.25">
      <c r="A112" s="11"/>
      <c r="B112" s="11"/>
      <c r="C112" s="11"/>
      <c r="D112" s="11"/>
      <c r="E112" s="11"/>
      <c r="F112" s="11"/>
      <c r="G112" s="11"/>
      <c r="H112" s="11"/>
      <c r="I112" s="11"/>
      <c r="J112" s="11"/>
      <c r="K112" s="11"/>
      <c r="L112" s="11"/>
      <c r="M112" s="11"/>
      <c r="N112" s="11"/>
      <c r="O112" s="11"/>
      <c r="P112" s="11"/>
      <c r="Q112" s="11"/>
      <c r="R112" s="11"/>
      <c r="S112" s="11"/>
      <c r="T112" s="1"/>
      <c r="U112" s="1"/>
      <c r="V112" s="1"/>
      <c r="W112" s="1"/>
      <c r="X112" s="1"/>
      <c r="Y112" s="1"/>
      <c r="Z112" s="1"/>
    </row>
    <row r="113" spans="1:26" ht="15" customHeight="1" x14ac:dyDescent="0.25">
      <c r="A113" s="11"/>
      <c r="B113" s="11"/>
      <c r="C113" s="11"/>
      <c r="D113" s="11"/>
      <c r="E113" s="11"/>
      <c r="F113" s="11"/>
      <c r="G113" s="11"/>
      <c r="H113" s="11"/>
      <c r="I113" s="11"/>
      <c r="J113" s="11"/>
      <c r="K113" s="11"/>
      <c r="L113" s="11"/>
      <c r="M113" s="11"/>
      <c r="N113" s="11"/>
      <c r="O113" s="11"/>
      <c r="P113" s="11"/>
      <c r="Q113" s="11"/>
      <c r="R113" s="11"/>
      <c r="S113" s="11"/>
      <c r="T113" s="1"/>
      <c r="U113" s="1"/>
      <c r="V113" s="1"/>
      <c r="W113" s="1"/>
      <c r="X113" s="1"/>
      <c r="Y113" s="1"/>
      <c r="Z113" s="1"/>
    </row>
    <row r="114" spans="1:26" ht="15" customHeight="1" x14ac:dyDescent="0.25">
      <c r="A114" s="11"/>
      <c r="B114" s="11"/>
      <c r="C114" s="11"/>
      <c r="D114" s="11"/>
      <c r="E114" s="11"/>
      <c r="F114" s="11"/>
      <c r="G114" s="11"/>
      <c r="H114" s="11"/>
      <c r="I114" s="11"/>
      <c r="J114" s="11"/>
      <c r="K114" s="11"/>
      <c r="L114" s="11"/>
      <c r="M114" s="11"/>
      <c r="N114" s="11"/>
      <c r="O114" s="11"/>
      <c r="P114" s="11"/>
      <c r="Q114" s="11"/>
      <c r="R114" s="11"/>
      <c r="S114" s="11"/>
      <c r="T114" s="1"/>
      <c r="U114" s="1"/>
      <c r="V114" s="1"/>
      <c r="W114" s="1"/>
      <c r="X114" s="1"/>
      <c r="Y114" s="1"/>
      <c r="Z114" s="1"/>
    </row>
    <row r="115" spans="1:26" ht="15" customHeight="1" x14ac:dyDescent="0.25">
      <c r="A115" s="11"/>
      <c r="B115" s="11"/>
      <c r="C115" s="11"/>
      <c r="D115" s="11"/>
      <c r="E115" s="11"/>
      <c r="F115" s="11"/>
      <c r="G115" s="11"/>
      <c r="H115" s="11"/>
      <c r="I115" s="11"/>
      <c r="J115" s="11"/>
      <c r="K115" s="11"/>
      <c r="L115" s="11"/>
      <c r="M115" s="11"/>
      <c r="N115" s="11"/>
      <c r="O115" s="11"/>
      <c r="P115" s="11"/>
      <c r="Q115" s="11"/>
      <c r="R115" s="11"/>
      <c r="S115" s="11"/>
      <c r="T115" s="1"/>
      <c r="U115" s="1"/>
      <c r="V115" s="1"/>
      <c r="W115" s="1"/>
      <c r="X115" s="1"/>
      <c r="Y115" s="1"/>
      <c r="Z115" s="1"/>
    </row>
    <row r="116" spans="1:26" ht="15" customHeight="1" x14ac:dyDescent="0.25">
      <c r="A116" s="11"/>
      <c r="B116" s="11"/>
      <c r="C116" s="11"/>
      <c r="D116" s="11"/>
      <c r="E116" s="11"/>
      <c r="F116" s="11"/>
      <c r="G116" s="11"/>
      <c r="H116" s="11"/>
      <c r="I116" s="11"/>
      <c r="J116" s="11"/>
      <c r="K116" s="11"/>
      <c r="L116" s="11"/>
      <c r="M116" s="11"/>
      <c r="N116" s="11"/>
      <c r="O116" s="11"/>
      <c r="P116" s="11"/>
      <c r="Q116" s="11"/>
      <c r="R116" s="11"/>
      <c r="S116" s="11"/>
      <c r="T116" s="1"/>
      <c r="U116" s="1"/>
      <c r="V116" s="1"/>
      <c r="W116" s="1"/>
      <c r="X116" s="1"/>
      <c r="Y116" s="1"/>
      <c r="Z116" s="1"/>
    </row>
    <row r="117" spans="1:26" ht="15" customHeight="1" x14ac:dyDescent="0.25">
      <c r="A117" s="11"/>
      <c r="B117" s="11"/>
      <c r="C117" s="11"/>
      <c r="D117" s="11"/>
      <c r="E117" s="11"/>
      <c r="F117" s="11"/>
      <c r="G117" s="11"/>
      <c r="H117" s="11"/>
      <c r="I117" s="11"/>
      <c r="J117" s="11"/>
      <c r="K117" s="11"/>
      <c r="L117" s="11"/>
      <c r="M117" s="11"/>
      <c r="N117" s="11"/>
      <c r="O117" s="11"/>
      <c r="P117" s="11"/>
      <c r="Q117" s="11"/>
      <c r="R117" s="11"/>
      <c r="S117" s="11"/>
      <c r="T117" s="1"/>
      <c r="U117" s="1"/>
      <c r="V117" s="1"/>
      <c r="W117" s="1"/>
      <c r="X117" s="1"/>
      <c r="Y117" s="1"/>
      <c r="Z117" s="1"/>
    </row>
    <row r="118" spans="1:26" ht="15" customHeight="1" x14ac:dyDescent="0.25">
      <c r="A118" s="11"/>
      <c r="B118" s="11"/>
      <c r="C118" s="11"/>
      <c r="D118" s="11"/>
      <c r="E118" s="11"/>
      <c r="F118" s="11"/>
      <c r="G118" s="11"/>
      <c r="H118" s="11"/>
      <c r="I118" s="11"/>
      <c r="J118" s="11"/>
      <c r="K118" s="11"/>
      <c r="L118" s="11"/>
      <c r="M118" s="11"/>
      <c r="N118" s="11"/>
      <c r="O118" s="11"/>
      <c r="P118" s="11"/>
      <c r="Q118" s="11"/>
      <c r="R118" s="11"/>
      <c r="S118" s="11"/>
      <c r="T118" s="1"/>
      <c r="U118" s="1"/>
      <c r="V118" s="1"/>
      <c r="W118" s="1"/>
      <c r="X118" s="1"/>
      <c r="Y118" s="1"/>
      <c r="Z118" s="1"/>
    </row>
    <row r="119" spans="1:26" ht="15" customHeight="1" x14ac:dyDescent="0.25">
      <c r="A119" s="11"/>
      <c r="B119" s="11"/>
      <c r="C119" s="11"/>
      <c r="D119" s="11"/>
      <c r="E119" s="11"/>
      <c r="F119" s="11"/>
      <c r="G119" s="11"/>
      <c r="H119" s="11"/>
      <c r="I119" s="11"/>
      <c r="J119" s="11"/>
      <c r="K119" s="11"/>
      <c r="L119" s="11"/>
      <c r="M119" s="11"/>
      <c r="N119" s="11"/>
      <c r="O119" s="11"/>
      <c r="P119" s="11"/>
      <c r="Q119" s="11"/>
      <c r="R119" s="11"/>
      <c r="S119" s="11"/>
      <c r="T119" s="1"/>
      <c r="U119" s="1"/>
      <c r="V119" s="1"/>
      <c r="W119" s="1"/>
      <c r="X119" s="1"/>
      <c r="Y119" s="1"/>
      <c r="Z119" s="1"/>
    </row>
    <row r="120" spans="1:26" ht="15" customHeight="1" x14ac:dyDescent="0.25">
      <c r="A120" s="11"/>
      <c r="B120" s="11"/>
      <c r="C120" s="11"/>
      <c r="D120" s="11"/>
      <c r="E120" s="11"/>
      <c r="F120" s="11"/>
      <c r="G120" s="11"/>
      <c r="H120" s="11"/>
      <c r="I120" s="11"/>
      <c r="J120" s="11"/>
      <c r="K120" s="11"/>
      <c r="L120" s="11"/>
      <c r="M120" s="11"/>
      <c r="N120" s="11"/>
      <c r="O120" s="11"/>
      <c r="P120" s="11"/>
      <c r="Q120" s="11"/>
      <c r="R120" s="11"/>
      <c r="S120" s="11"/>
      <c r="T120" s="1"/>
      <c r="U120" s="1"/>
      <c r="V120" s="1"/>
      <c r="W120" s="1"/>
      <c r="X120" s="1"/>
      <c r="Y120" s="1"/>
      <c r="Z120" s="1"/>
    </row>
    <row r="121" spans="1:26" ht="15" customHeight="1" x14ac:dyDescent="0.25">
      <c r="A121" s="11"/>
      <c r="B121" s="11"/>
      <c r="C121" s="11"/>
      <c r="D121" s="11"/>
      <c r="E121" s="11"/>
      <c r="F121" s="11"/>
      <c r="G121" s="11"/>
      <c r="H121" s="11"/>
      <c r="I121" s="11"/>
      <c r="J121" s="11"/>
      <c r="K121" s="11"/>
      <c r="L121" s="11"/>
      <c r="M121" s="11"/>
      <c r="N121" s="11"/>
      <c r="O121" s="11"/>
      <c r="P121" s="11"/>
      <c r="Q121" s="11"/>
      <c r="R121" s="11"/>
      <c r="S121" s="11"/>
      <c r="T121" s="1"/>
      <c r="U121" s="1"/>
      <c r="V121" s="1"/>
      <c r="W121" s="1"/>
      <c r="X121" s="1"/>
      <c r="Y121" s="1"/>
      <c r="Z121" s="1"/>
    </row>
    <row r="122" spans="1:26" ht="15" customHeight="1" x14ac:dyDescent="0.25">
      <c r="A122" s="11"/>
      <c r="B122" s="11"/>
      <c r="C122" s="11"/>
      <c r="D122" s="11"/>
      <c r="E122" s="11"/>
      <c r="F122" s="11"/>
      <c r="G122" s="11"/>
      <c r="H122" s="11"/>
      <c r="I122" s="11"/>
      <c r="J122" s="11"/>
      <c r="K122" s="11"/>
      <c r="L122" s="11"/>
      <c r="M122" s="11"/>
      <c r="N122" s="11"/>
      <c r="O122" s="11"/>
      <c r="P122" s="11"/>
      <c r="Q122" s="11"/>
      <c r="R122" s="11"/>
      <c r="S122" s="11"/>
      <c r="T122" s="1"/>
      <c r="U122" s="1"/>
      <c r="V122" s="1"/>
      <c r="W122" s="1"/>
      <c r="X122" s="1"/>
      <c r="Y122" s="1"/>
      <c r="Z122" s="1"/>
    </row>
    <row r="123" spans="1:26" ht="15" customHeight="1" x14ac:dyDescent="0.25">
      <c r="A123" s="11"/>
      <c r="B123" s="11"/>
      <c r="C123" s="11"/>
      <c r="D123" s="11"/>
      <c r="E123" s="11"/>
      <c r="F123" s="11"/>
      <c r="G123" s="11"/>
      <c r="H123" s="11"/>
      <c r="I123" s="11"/>
      <c r="J123" s="11"/>
      <c r="K123" s="11"/>
      <c r="L123" s="11"/>
      <c r="M123" s="11"/>
      <c r="N123" s="11"/>
      <c r="O123" s="11"/>
      <c r="P123" s="11"/>
      <c r="Q123" s="11"/>
      <c r="R123" s="11"/>
      <c r="S123" s="11"/>
      <c r="T123" s="1"/>
      <c r="U123" s="1"/>
      <c r="V123" s="1"/>
      <c r="W123" s="1"/>
      <c r="X123" s="1"/>
      <c r="Y123" s="1"/>
      <c r="Z123" s="1"/>
    </row>
    <row r="124" spans="1:26" ht="15" customHeight="1" x14ac:dyDescent="0.25">
      <c r="A124" s="11"/>
      <c r="B124" s="11"/>
      <c r="C124" s="11"/>
      <c r="D124" s="11"/>
      <c r="E124" s="11"/>
      <c r="F124" s="11"/>
      <c r="G124" s="11"/>
      <c r="H124" s="11"/>
      <c r="I124" s="11"/>
      <c r="J124" s="11"/>
      <c r="K124" s="11"/>
      <c r="L124" s="11"/>
      <c r="M124" s="11"/>
      <c r="N124" s="11"/>
      <c r="O124" s="11"/>
      <c r="P124" s="11"/>
      <c r="Q124" s="11"/>
      <c r="R124" s="11"/>
      <c r="S124" s="11"/>
      <c r="T124" s="1"/>
      <c r="U124" s="1"/>
      <c r="V124" s="1"/>
      <c r="W124" s="1"/>
      <c r="X124" s="1"/>
      <c r="Y124" s="1"/>
      <c r="Z124" s="1"/>
    </row>
    <row r="125" spans="1:26" ht="15" customHeight="1" x14ac:dyDescent="0.25">
      <c r="A125" s="11"/>
      <c r="B125" s="11"/>
      <c r="C125" s="11"/>
      <c r="D125" s="11"/>
      <c r="E125" s="11"/>
      <c r="F125" s="11"/>
      <c r="G125" s="11"/>
      <c r="H125" s="11"/>
      <c r="I125" s="11"/>
      <c r="J125" s="11"/>
      <c r="K125" s="11"/>
      <c r="L125" s="11"/>
      <c r="M125" s="11"/>
      <c r="N125" s="11"/>
      <c r="O125" s="11"/>
      <c r="P125" s="11"/>
      <c r="Q125" s="11"/>
      <c r="R125" s="11"/>
      <c r="S125" s="11"/>
      <c r="T125" s="1"/>
      <c r="U125" s="1"/>
      <c r="V125" s="1"/>
      <c r="W125" s="1"/>
      <c r="X125" s="1"/>
      <c r="Y125" s="1"/>
      <c r="Z125" s="1"/>
    </row>
    <row r="126" spans="1:26" ht="15" customHeight="1" x14ac:dyDescent="0.25">
      <c r="A126" s="11"/>
      <c r="B126" s="11"/>
      <c r="C126" s="11"/>
      <c r="D126" s="11"/>
      <c r="E126" s="11"/>
      <c r="F126" s="11"/>
      <c r="G126" s="11"/>
      <c r="H126" s="11"/>
      <c r="I126" s="11"/>
      <c r="J126" s="11"/>
      <c r="K126" s="11"/>
      <c r="L126" s="11"/>
      <c r="M126" s="11"/>
      <c r="N126" s="11"/>
      <c r="O126" s="11"/>
      <c r="P126" s="11"/>
      <c r="Q126" s="11"/>
      <c r="R126" s="11"/>
      <c r="S126" s="11"/>
      <c r="T126" s="1"/>
      <c r="U126" s="1"/>
      <c r="V126" s="1"/>
      <c r="W126" s="1"/>
      <c r="X126" s="1"/>
      <c r="Y126" s="1"/>
      <c r="Z126" s="1"/>
    </row>
    <row r="127" spans="1:26" ht="15" customHeight="1" x14ac:dyDescent="0.25">
      <c r="A127" s="11"/>
      <c r="B127" s="11"/>
      <c r="C127" s="11"/>
      <c r="D127" s="11"/>
      <c r="E127" s="11"/>
      <c r="F127" s="11"/>
      <c r="G127" s="11"/>
      <c r="H127" s="11"/>
      <c r="I127" s="11"/>
      <c r="J127" s="11"/>
      <c r="K127" s="11"/>
      <c r="L127" s="11"/>
      <c r="M127" s="11"/>
      <c r="N127" s="11"/>
      <c r="O127" s="11"/>
      <c r="P127" s="11"/>
      <c r="Q127" s="11"/>
      <c r="R127" s="11"/>
      <c r="S127" s="11"/>
      <c r="T127" s="1"/>
      <c r="U127" s="1"/>
      <c r="V127" s="1"/>
      <c r="W127" s="1"/>
      <c r="X127" s="1"/>
      <c r="Y127" s="1"/>
      <c r="Z127" s="1"/>
    </row>
    <row r="128" spans="1:26" ht="15" customHeight="1" x14ac:dyDescent="0.25">
      <c r="A128" s="11"/>
      <c r="B128" s="11"/>
      <c r="C128" s="11"/>
      <c r="D128" s="11"/>
      <c r="E128" s="11"/>
      <c r="F128" s="11"/>
      <c r="G128" s="11"/>
      <c r="H128" s="11"/>
      <c r="I128" s="11"/>
      <c r="J128" s="11"/>
      <c r="K128" s="11"/>
      <c r="L128" s="11"/>
      <c r="M128" s="11"/>
      <c r="N128" s="11"/>
      <c r="O128" s="11"/>
      <c r="P128" s="11"/>
      <c r="Q128" s="11"/>
      <c r="R128" s="11"/>
      <c r="S128" s="11"/>
      <c r="T128" s="1"/>
      <c r="U128" s="1"/>
      <c r="V128" s="1"/>
      <c r="W128" s="1"/>
      <c r="X128" s="1"/>
      <c r="Y128" s="1"/>
      <c r="Z128" s="1"/>
    </row>
    <row r="129" spans="1:26" ht="15" customHeight="1" x14ac:dyDescent="0.25">
      <c r="A129" s="11"/>
      <c r="B129" s="11"/>
      <c r="C129" s="11"/>
      <c r="D129" s="11"/>
      <c r="E129" s="11"/>
      <c r="F129" s="11"/>
      <c r="G129" s="11"/>
      <c r="H129" s="11"/>
      <c r="I129" s="11"/>
      <c r="J129" s="11"/>
      <c r="K129" s="11"/>
      <c r="L129" s="11"/>
      <c r="M129" s="11"/>
      <c r="N129" s="11"/>
      <c r="O129" s="11"/>
      <c r="P129" s="11"/>
      <c r="Q129" s="11"/>
      <c r="R129" s="11"/>
      <c r="S129" s="11"/>
      <c r="T129" s="1"/>
      <c r="U129" s="1"/>
      <c r="V129" s="1"/>
      <c r="W129" s="1"/>
      <c r="X129" s="1"/>
      <c r="Y129" s="1"/>
      <c r="Z129" s="1"/>
    </row>
    <row r="130" spans="1:26" ht="15" customHeight="1" x14ac:dyDescent="0.25">
      <c r="A130" s="11"/>
      <c r="B130" s="11"/>
      <c r="C130" s="11"/>
      <c r="D130" s="11"/>
      <c r="E130" s="11"/>
      <c r="F130" s="11"/>
      <c r="G130" s="11"/>
      <c r="H130" s="11"/>
      <c r="I130" s="11"/>
      <c r="J130" s="11"/>
      <c r="K130" s="11"/>
      <c r="L130" s="11"/>
      <c r="M130" s="11"/>
      <c r="N130" s="11"/>
      <c r="O130" s="11"/>
      <c r="P130" s="11"/>
      <c r="Q130" s="11"/>
      <c r="R130" s="11"/>
      <c r="S130" s="11"/>
      <c r="T130" s="1"/>
      <c r="U130" s="1"/>
      <c r="V130" s="1"/>
      <c r="W130" s="1"/>
      <c r="X130" s="1"/>
      <c r="Y130" s="1"/>
      <c r="Z130" s="1"/>
    </row>
    <row r="131" spans="1:26" ht="15" customHeight="1" x14ac:dyDescent="0.25">
      <c r="A131" s="11"/>
      <c r="B131" s="11"/>
      <c r="C131" s="11"/>
      <c r="D131" s="11"/>
      <c r="E131" s="11"/>
      <c r="F131" s="11"/>
      <c r="G131" s="11"/>
      <c r="H131" s="11"/>
      <c r="I131" s="11"/>
      <c r="J131" s="11"/>
      <c r="K131" s="11"/>
      <c r="L131" s="11"/>
      <c r="M131" s="11"/>
      <c r="N131" s="11"/>
      <c r="O131" s="11"/>
      <c r="P131" s="11"/>
      <c r="Q131" s="11"/>
      <c r="R131" s="11"/>
      <c r="S131" s="11"/>
      <c r="T131" s="1"/>
      <c r="U131" s="1"/>
      <c r="V131" s="1"/>
      <c r="W131" s="1"/>
      <c r="X131" s="1"/>
      <c r="Y131" s="1"/>
      <c r="Z131" s="1"/>
    </row>
    <row r="132" spans="1:26" ht="15" customHeight="1" x14ac:dyDescent="0.25">
      <c r="A132" s="11"/>
      <c r="B132" s="11"/>
      <c r="C132" s="11"/>
      <c r="D132" s="11"/>
      <c r="E132" s="11"/>
      <c r="F132" s="11"/>
      <c r="G132" s="11"/>
      <c r="H132" s="11"/>
      <c r="I132" s="11"/>
      <c r="J132" s="11"/>
      <c r="K132" s="11"/>
      <c r="L132" s="11"/>
      <c r="M132" s="11"/>
      <c r="N132" s="11"/>
      <c r="O132" s="11"/>
      <c r="P132" s="11"/>
      <c r="Q132" s="11"/>
      <c r="R132" s="11"/>
      <c r="S132" s="11"/>
      <c r="T132" s="1"/>
      <c r="U132" s="1"/>
      <c r="V132" s="1"/>
      <c r="W132" s="1"/>
      <c r="X132" s="1"/>
      <c r="Y132" s="1"/>
      <c r="Z132" s="1"/>
    </row>
    <row r="133" spans="1:26" s="54" customFormat="1" ht="12.75" customHeight="1" x14ac:dyDescent="0.25">
      <c r="A133" s="53"/>
      <c r="B133" s="53"/>
      <c r="C133" s="53"/>
      <c r="D133" s="53"/>
      <c r="E133" s="53"/>
      <c r="F133" s="65"/>
      <c r="G133" s="53"/>
      <c r="H133" s="53"/>
      <c r="I133" s="105"/>
      <c r="J133" s="105"/>
      <c r="K133" s="105"/>
      <c r="L133" s="61"/>
      <c r="M133" s="61"/>
      <c r="N133" s="105"/>
      <c r="O133" s="53"/>
      <c r="P133" s="53"/>
      <c r="Q133" s="53"/>
      <c r="R133" s="53"/>
      <c r="S133" s="53"/>
      <c r="T133" s="53"/>
      <c r="U133" s="53"/>
      <c r="V133" s="53"/>
      <c r="W133" s="53"/>
    </row>
    <row r="134" spans="1:26" s="54" customFormat="1" ht="12.75" customHeight="1" x14ac:dyDescent="0.25">
      <c r="A134" s="53"/>
      <c r="B134" s="53"/>
      <c r="C134" s="53"/>
      <c r="D134" s="53"/>
      <c r="E134" s="53"/>
      <c r="F134" s="65"/>
      <c r="G134" s="53"/>
      <c r="H134" s="53"/>
      <c r="I134" s="105"/>
      <c r="J134" s="105"/>
      <c r="K134" s="105"/>
      <c r="L134" s="61"/>
      <c r="M134" s="61"/>
      <c r="N134" s="105"/>
      <c r="O134" s="53"/>
      <c r="P134" s="53"/>
      <c r="Q134" s="53"/>
      <c r="R134" s="53"/>
      <c r="S134" s="53"/>
      <c r="T134" s="53"/>
      <c r="U134" s="53"/>
      <c r="V134" s="53"/>
      <c r="W134" s="53"/>
    </row>
    <row r="135" spans="1:26" s="54" customFormat="1" ht="12.75" customHeight="1" x14ac:dyDescent="0.25">
      <c r="A135" s="53"/>
      <c r="B135" s="53"/>
      <c r="C135" s="53"/>
      <c r="D135" s="53"/>
      <c r="E135" s="53"/>
      <c r="F135" s="65"/>
      <c r="G135" s="53"/>
      <c r="H135" s="53"/>
      <c r="I135" s="105"/>
      <c r="J135" s="105"/>
      <c r="K135" s="105"/>
      <c r="L135" s="61"/>
      <c r="M135" s="61"/>
      <c r="N135" s="105"/>
      <c r="O135" s="53"/>
      <c r="P135" s="53"/>
      <c r="Q135" s="53"/>
      <c r="R135" s="53"/>
      <c r="S135" s="53"/>
      <c r="T135" s="53"/>
      <c r="U135" s="53"/>
      <c r="V135" s="53"/>
      <c r="W135" s="53"/>
    </row>
    <row r="136" spans="1:26" s="54" customFormat="1" ht="12.75" customHeight="1" x14ac:dyDescent="0.25">
      <c r="A136" s="53"/>
      <c r="B136" s="53"/>
      <c r="C136" s="53"/>
      <c r="D136" s="53"/>
      <c r="E136" s="53"/>
      <c r="F136" s="65"/>
      <c r="G136" s="53"/>
      <c r="H136" s="53"/>
      <c r="I136" s="105"/>
      <c r="J136" s="105"/>
      <c r="K136" s="105"/>
      <c r="L136" s="61"/>
      <c r="M136" s="61"/>
      <c r="N136" s="105"/>
      <c r="O136" s="53"/>
      <c r="P136" s="53"/>
      <c r="Q136" s="53"/>
      <c r="R136" s="53"/>
      <c r="S136" s="53"/>
      <c r="T136" s="53"/>
      <c r="U136" s="53"/>
      <c r="V136" s="53"/>
      <c r="W136" s="53"/>
    </row>
    <row r="137" spans="1:26" s="54" customFormat="1" ht="12.75" customHeight="1" x14ac:dyDescent="0.25">
      <c r="A137" s="53"/>
      <c r="B137" s="53"/>
      <c r="C137" s="53"/>
      <c r="D137" s="53"/>
      <c r="E137" s="53"/>
      <c r="F137" s="65"/>
      <c r="G137" s="53"/>
      <c r="H137" s="53"/>
      <c r="I137" s="105"/>
      <c r="J137" s="105"/>
      <c r="K137" s="105"/>
      <c r="L137" s="61"/>
      <c r="M137" s="61"/>
      <c r="N137" s="105"/>
      <c r="O137" s="53"/>
      <c r="P137" s="53"/>
      <c r="Q137" s="53"/>
      <c r="R137" s="53"/>
      <c r="S137" s="53"/>
      <c r="T137" s="53"/>
      <c r="U137" s="53"/>
      <c r="V137" s="53"/>
      <c r="W137" s="53"/>
    </row>
    <row r="138" spans="1:26" s="54" customFormat="1" ht="12.75" customHeight="1" x14ac:dyDescent="0.25">
      <c r="A138" s="53"/>
      <c r="B138" s="53"/>
      <c r="C138" s="53"/>
      <c r="D138" s="53"/>
      <c r="E138" s="53"/>
      <c r="F138" s="65"/>
      <c r="G138" s="53"/>
      <c r="H138" s="53"/>
      <c r="I138" s="105"/>
      <c r="J138" s="105"/>
      <c r="K138" s="105"/>
      <c r="L138" s="61"/>
      <c r="M138" s="61"/>
      <c r="N138" s="105"/>
      <c r="O138" s="53"/>
      <c r="P138" s="53"/>
      <c r="Q138" s="53"/>
      <c r="R138" s="53"/>
      <c r="S138" s="53"/>
      <c r="T138" s="53"/>
      <c r="U138" s="53"/>
      <c r="V138" s="53"/>
      <c r="W138" s="53"/>
    </row>
    <row r="139" spans="1:26" s="54" customFormat="1" ht="12.75" customHeight="1" x14ac:dyDescent="0.25">
      <c r="A139" s="53"/>
      <c r="B139" s="53"/>
      <c r="C139" s="53"/>
      <c r="D139" s="53"/>
      <c r="E139" s="53"/>
      <c r="F139" s="65"/>
      <c r="G139" s="53"/>
      <c r="H139" s="53"/>
      <c r="I139" s="105"/>
      <c r="J139" s="105"/>
      <c r="K139" s="105"/>
      <c r="L139" s="61"/>
      <c r="M139" s="61"/>
      <c r="N139" s="105"/>
      <c r="O139" s="53"/>
      <c r="P139" s="53"/>
      <c r="Q139" s="53"/>
      <c r="R139" s="53"/>
      <c r="S139" s="53"/>
      <c r="T139" s="53"/>
      <c r="U139" s="53"/>
      <c r="V139" s="53"/>
      <c r="W139" s="53"/>
    </row>
    <row r="140" spans="1:26" s="54" customFormat="1" ht="12.75" customHeight="1" x14ac:dyDescent="0.25">
      <c r="A140" s="53"/>
      <c r="B140" s="53"/>
      <c r="C140" s="53"/>
      <c r="D140" s="53"/>
      <c r="E140" s="53"/>
      <c r="F140" s="65"/>
      <c r="G140" s="53"/>
      <c r="H140" s="53"/>
      <c r="I140" s="105"/>
      <c r="J140" s="105"/>
      <c r="K140" s="105"/>
      <c r="L140" s="61"/>
      <c r="M140" s="61"/>
      <c r="N140" s="105"/>
      <c r="O140" s="53"/>
      <c r="P140" s="53"/>
      <c r="Q140" s="53"/>
      <c r="R140" s="53"/>
      <c r="S140" s="53"/>
      <c r="T140" s="53"/>
      <c r="U140" s="53"/>
      <c r="V140" s="53"/>
      <c r="W140" s="53"/>
    </row>
    <row r="141" spans="1:26" s="54" customFormat="1" ht="12.75" customHeight="1" x14ac:dyDescent="0.25">
      <c r="A141" s="53"/>
      <c r="B141" s="53"/>
      <c r="C141" s="53"/>
      <c r="D141" s="53"/>
      <c r="E141" s="53"/>
      <c r="F141" s="65"/>
      <c r="G141" s="53"/>
      <c r="H141" s="53"/>
      <c r="I141" s="105"/>
      <c r="J141" s="105"/>
      <c r="K141" s="105"/>
      <c r="L141" s="61"/>
      <c r="M141" s="61"/>
      <c r="N141" s="105"/>
      <c r="O141" s="53"/>
      <c r="P141" s="53"/>
      <c r="Q141" s="53"/>
      <c r="R141" s="53"/>
      <c r="S141" s="53"/>
      <c r="T141" s="53"/>
      <c r="U141" s="53"/>
      <c r="V141" s="53"/>
      <c r="W141" s="53"/>
    </row>
  </sheetData>
  <mergeCells count="1">
    <mergeCell ref="G7:G8"/>
  </mergeCells>
  <pageMargins left="0.7" right="0.7" top="0.75" bottom="0.75" header="0" footer="0"/>
  <pageSetup scale="28"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CC2E5"/>
  </sheetPr>
  <dimension ref="A1:M104"/>
  <sheetViews>
    <sheetView showGridLines="0" showRowColHeaders="0" zoomScale="93" zoomScaleNormal="93" workbookViewId="0">
      <selection activeCell="G17" sqref="G17"/>
    </sheetView>
  </sheetViews>
  <sheetFormatPr baseColWidth="10" defaultColWidth="14.42578125" defaultRowHeight="15" customHeight="1" x14ac:dyDescent="0.25"/>
  <cols>
    <col min="1" max="1" width="10.5703125" style="54" customWidth="1"/>
    <col min="2" max="2" width="13" style="54" customWidth="1"/>
    <col min="3" max="3" width="19.42578125" style="54" customWidth="1"/>
    <col min="4" max="4" width="13.5703125" style="54" customWidth="1"/>
    <col min="5" max="5" width="47.42578125" style="54" customWidth="1"/>
    <col min="6" max="6" width="13.140625" style="54" customWidth="1"/>
    <col min="7" max="7" width="22.85546875" style="54" customWidth="1"/>
    <col min="8" max="8" width="25.42578125" style="54" customWidth="1"/>
    <col min="9" max="13" width="11.5703125" style="54" customWidth="1"/>
    <col min="14" max="16384" width="14.42578125" style="54"/>
  </cols>
  <sheetData>
    <row r="1" spans="1:13" ht="36.75" customHeight="1" x14ac:dyDescent="0.25">
      <c r="A1" s="53"/>
      <c r="B1" s="53"/>
      <c r="C1" s="53"/>
      <c r="D1" s="53"/>
      <c r="E1" s="53"/>
      <c r="F1" s="53"/>
      <c r="G1" s="53"/>
      <c r="H1" s="65"/>
      <c r="I1" s="53"/>
      <c r="J1" s="53"/>
      <c r="K1" s="53"/>
      <c r="L1" s="53"/>
      <c r="M1" s="53"/>
    </row>
    <row r="2" spans="1:13" ht="36.75" customHeight="1" x14ac:dyDescent="0.25">
      <c r="A2" s="53"/>
      <c r="B2" s="53"/>
      <c r="C2" s="53"/>
      <c r="D2" s="53"/>
      <c r="E2" s="53"/>
      <c r="F2" s="53"/>
      <c r="G2" s="53"/>
      <c r="H2" s="65"/>
      <c r="I2" s="53"/>
      <c r="J2" s="53"/>
      <c r="K2" s="53"/>
      <c r="L2" s="53"/>
      <c r="M2" s="53"/>
    </row>
    <row r="3" spans="1:13" ht="36.75" customHeight="1" x14ac:dyDescent="0.25">
      <c r="A3" s="53"/>
      <c r="B3" s="53"/>
      <c r="C3" s="53"/>
      <c r="D3" s="66"/>
      <c r="E3" s="66"/>
      <c r="F3" s="66"/>
      <c r="G3" s="66"/>
      <c r="H3" s="67"/>
      <c r="I3" s="53"/>
      <c r="J3" s="53"/>
      <c r="K3" s="53"/>
      <c r="L3" s="53"/>
      <c r="M3" s="53"/>
    </row>
    <row r="4" spans="1:13" ht="36.75" customHeight="1" x14ac:dyDescent="0.25">
      <c r="A4" s="53"/>
      <c r="B4" s="53"/>
      <c r="C4" s="53"/>
      <c r="D4" s="66"/>
      <c r="E4" s="66"/>
      <c r="F4" s="66"/>
      <c r="G4" s="66"/>
      <c r="H4" s="67"/>
      <c r="I4" s="53"/>
      <c r="J4" s="53"/>
      <c r="K4" s="53"/>
      <c r="L4" s="53"/>
      <c r="M4" s="53"/>
    </row>
    <row r="5" spans="1:13" ht="100.5" customHeight="1" x14ac:dyDescent="0.25">
      <c r="A5" s="53"/>
      <c r="B5" s="160" t="s">
        <v>439</v>
      </c>
      <c r="C5" s="161"/>
      <c r="D5" s="162" t="s">
        <v>495</v>
      </c>
      <c r="E5" s="163"/>
      <c r="F5" s="163"/>
      <c r="G5" s="163"/>
      <c r="H5" s="163"/>
      <c r="I5" s="53"/>
      <c r="J5" s="53"/>
      <c r="K5" s="53"/>
      <c r="L5" s="53"/>
      <c r="M5" s="53"/>
    </row>
    <row r="6" spans="1:13" ht="93" customHeight="1" x14ac:dyDescent="0.25">
      <c r="A6" s="53"/>
      <c r="B6" s="160" t="s">
        <v>410</v>
      </c>
      <c r="C6" s="161"/>
      <c r="D6" s="162" t="s">
        <v>508</v>
      </c>
      <c r="E6" s="163"/>
      <c r="F6" s="163"/>
      <c r="G6" s="163"/>
      <c r="H6" s="163"/>
      <c r="I6" s="53"/>
      <c r="J6" s="53"/>
      <c r="K6" s="53"/>
      <c r="L6" s="53"/>
      <c r="M6" s="53"/>
    </row>
    <row r="7" spans="1:13" ht="120.95" customHeight="1" x14ac:dyDescent="0.25">
      <c r="A7" s="53"/>
      <c r="B7" s="160" t="s">
        <v>411</v>
      </c>
      <c r="C7" s="161"/>
      <c r="D7" s="162" t="s">
        <v>504</v>
      </c>
      <c r="E7" s="163"/>
      <c r="F7" s="163"/>
      <c r="G7" s="163"/>
      <c r="H7" s="163"/>
      <c r="I7" s="53"/>
      <c r="J7" s="53"/>
      <c r="K7" s="53"/>
      <c r="L7" s="53"/>
      <c r="M7" s="53"/>
    </row>
    <row r="8" spans="1:13" ht="36.75" customHeight="1" x14ac:dyDescent="0.25">
      <c r="A8" s="53"/>
      <c r="B8" s="53"/>
      <c r="C8" s="53"/>
      <c r="D8" s="53"/>
      <c r="E8" s="53"/>
      <c r="F8" s="53"/>
      <c r="G8" s="53"/>
      <c r="H8" s="53"/>
      <c r="I8" s="53"/>
      <c r="J8" s="53"/>
      <c r="K8" s="53"/>
      <c r="L8" s="53"/>
      <c r="M8" s="53"/>
    </row>
    <row r="9" spans="1:13" ht="36.75" customHeight="1" x14ac:dyDescent="0.25">
      <c r="A9" s="53"/>
      <c r="B9" s="68" t="s">
        <v>412</v>
      </c>
      <c r="C9" s="68" t="s">
        <v>114</v>
      </c>
      <c r="D9" s="68" t="s">
        <v>115</v>
      </c>
      <c r="E9" s="68" t="s">
        <v>413</v>
      </c>
      <c r="F9" s="68" t="s">
        <v>414</v>
      </c>
      <c r="G9" s="68" t="s">
        <v>415</v>
      </c>
      <c r="H9" s="68" t="s">
        <v>416</v>
      </c>
      <c r="I9" s="53"/>
      <c r="J9" s="53"/>
      <c r="K9" s="53"/>
      <c r="L9" s="53"/>
      <c r="M9" s="53"/>
    </row>
    <row r="10" spans="1:13" ht="40.5" customHeight="1" x14ac:dyDescent="0.25">
      <c r="A10" s="53"/>
      <c r="B10" s="69" t="s">
        <v>417</v>
      </c>
      <c r="C10" s="70" t="s">
        <v>2</v>
      </c>
      <c r="D10" s="70" t="s">
        <v>116</v>
      </c>
      <c r="E10" s="71" t="s">
        <v>448</v>
      </c>
      <c r="F10" s="70">
        <v>8</v>
      </c>
      <c r="G10" s="72">
        <v>4000000</v>
      </c>
      <c r="H10" s="70" t="s">
        <v>449</v>
      </c>
      <c r="I10" s="53"/>
      <c r="J10" s="53"/>
      <c r="K10" s="53"/>
      <c r="L10" s="53"/>
      <c r="M10" s="53"/>
    </row>
    <row r="11" spans="1:13" ht="40.5" customHeight="1" x14ac:dyDescent="0.25">
      <c r="A11" s="53"/>
      <c r="B11" s="69" t="s">
        <v>421</v>
      </c>
      <c r="C11" s="70" t="s">
        <v>117</v>
      </c>
      <c r="D11" s="70" t="s">
        <v>118</v>
      </c>
      <c r="E11" s="70" t="s">
        <v>422</v>
      </c>
      <c r="F11" s="70">
        <v>3</v>
      </c>
      <c r="G11" s="72">
        <v>10000000</v>
      </c>
      <c r="H11" s="70" t="s">
        <v>450</v>
      </c>
      <c r="I11" s="53"/>
      <c r="J11" s="53"/>
      <c r="K11" s="53"/>
      <c r="L11" s="53"/>
      <c r="M11" s="53"/>
    </row>
    <row r="12" spans="1:13" ht="40.5" customHeight="1" x14ac:dyDescent="0.25">
      <c r="A12" s="53"/>
      <c r="B12" s="73" t="s">
        <v>424</v>
      </c>
      <c r="C12" s="70" t="s">
        <v>119</v>
      </c>
      <c r="D12" s="70" t="s">
        <v>120</v>
      </c>
      <c r="E12" s="70" t="s">
        <v>451</v>
      </c>
      <c r="F12" s="70">
        <v>27</v>
      </c>
      <c r="G12" s="72">
        <v>3000000</v>
      </c>
      <c r="H12" s="70" t="s">
        <v>452</v>
      </c>
      <c r="I12" s="53"/>
      <c r="J12" s="53"/>
      <c r="K12" s="53"/>
      <c r="L12" s="53"/>
      <c r="M12" s="53"/>
    </row>
    <row r="13" spans="1:13" ht="50.1" customHeight="1" x14ac:dyDescent="0.25">
      <c r="A13" s="53"/>
      <c r="B13" s="74">
        <v>1</v>
      </c>
      <c r="C13" s="75" t="s">
        <v>137</v>
      </c>
      <c r="D13" s="64" t="s">
        <v>116</v>
      </c>
      <c r="E13" s="64" t="s">
        <v>511</v>
      </c>
      <c r="F13" s="64">
        <v>4</v>
      </c>
      <c r="G13" s="125">
        <v>0</v>
      </c>
      <c r="H13" s="64" t="s">
        <v>505</v>
      </c>
      <c r="I13" s="53"/>
      <c r="J13" s="53"/>
      <c r="K13" s="53"/>
      <c r="L13" s="53"/>
      <c r="M13" s="53"/>
    </row>
    <row r="14" spans="1:13" ht="50.1" customHeight="1" x14ac:dyDescent="0.25">
      <c r="A14" s="53"/>
      <c r="B14" s="74">
        <v>2</v>
      </c>
      <c r="C14" s="75" t="s">
        <v>32</v>
      </c>
      <c r="D14" s="64" t="s">
        <v>118</v>
      </c>
      <c r="E14" s="64" t="s">
        <v>512</v>
      </c>
      <c r="F14" s="64">
        <v>1</v>
      </c>
      <c r="G14" s="125">
        <v>2000000</v>
      </c>
      <c r="H14" s="64" t="s">
        <v>496</v>
      </c>
      <c r="I14" s="53"/>
      <c r="J14" s="53"/>
      <c r="K14" s="53"/>
      <c r="L14" s="53"/>
      <c r="M14" s="53"/>
    </row>
    <row r="15" spans="1:13" ht="50.1" customHeight="1" x14ac:dyDescent="0.25">
      <c r="A15" s="53"/>
      <c r="B15" s="74">
        <v>3</v>
      </c>
      <c r="C15" s="75" t="s">
        <v>42</v>
      </c>
      <c r="D15" s="64" t="s">
        <v>116</v>
      </c>
      <c r="E15" s="64" t="s">
        <v>509</v>
      </c>
      <c r="F15" s="64">
        <v>4</v>
      </c>
      <c r="G15" s="125">
        <v>0</v>
      </c>
      <c r="H15" s="64" t="s">
        <v>505</v>
      </c>
      <c r="I15" s="53"/>
      <c r="J15" s="53"/>
      <c r="K15" s="53"/>
      <c r="L15" s="53"/>
      <c r="M15" s="53"/>
    </row>
    <row r="16" spans="1:13" ht="50.1" customHeight="1" x14ac:dyDescent="0.25">
      <c r="A16" s="53"/>
      <c r="B16" s="74">
        <v>4</v>
      </c>
      <c r="C16" s="75" t="s">
        <v>447</v>
      </c>
      <c r="D16" s="64" t="s">
        <v>116</v>
      </c>
      <c r="E16" s="64" t="s">
        <v>510</v>
      </c>
      <c r="F16" s="64">
        <v>4</v>
      </c>
      <c r="G16" s="125">
        <v>0</v>
      </c>
      <c r="H16" s="64" t="s">
        <v>505</v>
      </c>
      <c r="I16" s="53"/>
      <c r="J16" s="53"/>
      <c r="K16" s="53"/>
      <c r="L16" s="53"/>
      <c r="M16" s="53"/>
    </row>
    <row r="17" spans="1:13" ht="50.1" customHeight="1" x14ac:dyDescent="0.25">
      <c r="A17" s="53"/>
      <c r="B17" s="74">
        <v>5</v>
      </c>
      <c r="C17" s="75" t="s">
        <v>32</v>
      </c>
      <c r="D17" s="64" t="s">
        <v>133</v>
      </c>
      <c r="E17" s="64" t="s">
        <v>507</v>
      </c>
      <c r="F17" s="64">
        <v>24</v>
      </c>
      <c r="G17" s="125">
        <v>0</v>
      </c>
      <c r="H17" s="64" t="s">
        <v>506</v>
      </c>
      <c r="I17" s="53"/>
      <c r="J17" s="53"/>
      <c r="K17" s="53"/>
      <c r="L17" s="53"/>
      <c r="M17" s="53"/>
    </row>
    <row r="18" spans="1:13" ht="50.1" customHeight="1" x14ac:dyDescent="0.25">
      <c r="A18" s="53"/>
      <c r="B18" s="74">
        <v>6</v>
      </c>
      <c r="C18" s="75"/>
      <c r="D18" s="64"/>
      <c r="E18" s="64"/>
      <c r="F18" s="64"/>
      <c r="G18" s="125"/>
      <c r="H18" s="64"/>
      <c r="I18" s="53"/>
      <c r="J18" s="53"/>
      <c r="K18" s="53"/>
      <c r="L18" s="53"/>
      <c r="M18" s="53"/>
    </row>
    <row r="19" spans="1:13" ht="50.1" customHeight="1" x14ac:dyDescent="0.25">
      <c r="A19" s="53"/>
      <c r="B19" s="74">
        <v>7</v>
      </c>
      <c r="C19" s="75"/>
      <c r="D19" s="64"/>
      <c r="E19" s="64"/>
      <c r="F19" s="64"/>
      <c r="G19" s="64"/>
      <c r="H19" s="64"/>
      <c r="I19" s="53"/>
      <c r="J19" s="53"/>
      <c r="K19" s="53"/>
      <c r="L19" s="53"/>
      <c r="M19" s="53"/>
    </row>
    <row r="20" spans="1:13" ht="50.1" customHeight="1" x14ac:dyDescent="0.25">
      <c r="A20" s="53"/>
      <c r="B20" s="74">
        <v>8</v>
      </c>
      <c r="C20" s="75"/>
      <c r="D20" s="64"/>
      <c r="E20" s="64"/>
      <c r="F20" s="64"/>
      <c r="G20" s="64"/>
      <c r="H20" s="64"/>
      <c r="I20" s="53"/>
      <c r="J20" s="53"/>
      <c r="K20" s="53"/>
      <c r="L20" s="53"/>
      <c r="M20" s="53"/>
    </row>
    <row r="21" spans="1:13" ht="50.1" customHeight="1" x14ac:dyDescent="0.25">
      <c r="A21" s="53"/>
      <c r="B21" s="74">
        <v>9</v>
      </c>
      <c r="C21" s="75"/>
      <c r="D21" s="64"/>
      <c r="E21" s="64"/>
      <c r="F21" s="64"/>
      <c r="G21" s="64"/>
      <c r="H21" s="64"/>
      <c r="I21" s="53"/>
      <c r="J21" s="53"/>
      <c r="K21" s="53"/>
      <c r="L21" s="53"/>
      <c r="M21" s="53"/>
    </row>
    <row r="22" spans="1:13" ht="50.1" customHeight="1" x14ac:dyDescent="0.25">
      <c r="A22" s="53"/>
      <c r="B22" s="74">
        <v>10</v>
      </c>
      <c r="C22" s="75"/>
      <c r="D22" s="64"/>
      <c r="E22" s="64"/>
      <c r="F22" s="64"/>
      <c r="G22" s="64"/>
      <c r="H22" s="64"/>
      <c r="I22" s="53"/>
      <c r="J22" s="53"/>
      <c r="K22" s="53"/>
      <c r="L22" s="53"/>
      <c r="M22" s="53"/>
    </row>
    <row r="23" spans="1:13" ht="50.1" customHeight="1" x14ac:dyDescent="0.25">
      <c r="A23" s="53"/>
      <c r="B23" s="74">
        <v>11</v>
      </c>
      <c r="C23" s="75"/>
      <c r="D23" s="64"/>
      <c r="E23" s="64"/>
      <c r="F23" s="64"/>
      <c r="G23" s="64"/>
      <c r="H23" s="64"/>
      <c r="I23" s="53"/>
      <c r="J23" s="53"/>
      <c r="K23" s="53"/>
      <c r="L23" s="53"/>
      <c r="M23" s="53"/>
    </row>
    <row r="24" spans="1:13" ht="50.1" customHeight="1" x14ac:dyDescent="0.25">
      <c r="A24" s="53"/>
      <c r="B24" s="74">
        <v>12</v>
      </c>
      <c r="C24" s="75"/>
      <c r="D24" s="64"/>
      <c r="E24" s="64"/>
      <c r="F24" s="64"/>
      <c r="G24" s="64"/>
      <c r="H24" s="64"/>
      <c r="I24" s="53"/>
      <c r="J24" s="53"/>
      <c r="K24" s="53"/>
      <c r="L24" s="53"/>
      <c r="M24" s="53"/>
    </row>
    <row r="25" spans="1:13" ht="50.1" customHeight="1" x14ac:dyDescent="0.25">
      <c r="A25" s="53"/>
      <c r="B25" s="74">
        <v>13</v>
      </c>
      <c r="C25" s="75"/>
      <c r="D25" s="64"/>
      <c r="E25" s="64"/>
      <c r="F25" s="64"/>
      <c r="G25" s="64"/>
      <c r="H25" s="64"/>
      <c r="I25" s="53"/>
      <c r="J25" s="53"/>
      <c r="K25" s="53"/>
      <c r="L25" s="53"/>
      <c r="M25" s="53"/>
    </row>
    <row r="26" spans="1:13" ht="50.1" customHeight="1" x14ac:dyDescent="0.25">
      <c r="A26" s="53"/>
      <c r="B26" s="74">
        <v>14</v>
      </c>
      <c r="C26" s="75"/>
      <c r="D26" s="64"/>
      <c r="E26" s="64"/>
      <c r="F26" s="64"/>
      <c r="G26" s="64"/>
      <c r="H26" s="64"/>
      <c r="I26" s="53"/>
      <c r="J26" s="53"/>
      <c r="K26" s="53"/>
      <c r="L26" s="53"/>
      <c r="M26" s="53"/>
    </row>
    <row r="27" spans="1:13" ht="50.1" customHeight="1" x14ac:dyDescent="0.25">
      <c r="A27" s="53"/>
      <c r="B27" s="74">
        <v>15</v>
      </c>
      <c r="C27" s="75"/>
      <c r="D27" s="64"/>
      <c r="E27" s="64"/>
      <c r="F27" s="64"/>
      <c r="G27" s="64"/>
      <c r="H27" s="64"/>
      <c r="I27" s="53"/>
      <c r="J27" s="53"/>
      <c r="K27" s="53"/>
      <c r="L27" s="53"/>
      <c r="M27" s="53"/>
    </row>
    <row r="28" spans="1:13" ht="50.1" customHeight="1" x14ac:dyDescent="0.25">
      <c r="A28" s="53"/>
      <c r="B28" s="74">
        <v>16</v>
      </c>
      <c r="C28" s="75"/>
      <c r="D28" s="64"/>
      <c r="E28" s="64"/>
      <c r="F28" s="64"/>
      <c r="G28" s="64"/>
      <c r="H28" s="64"/>
      <c r="I28" s="53"/>
      <c r="J28" s="53"/>
      <c r="K28" s="53"/>
      <c r="L28" s="53"/>
      <c r="M28" s="53"/>
    </row>
    <row r="29" spans="1:13" ht="50.1" customHeight="1" x14ac:dyDescent="0.25">
      <c r="A29" s="53"/>
      <c r="B29" s="74">
        <v>17</v>
      </c>
      <c r="C29" s="75"/>
      <c r="D29" s="64"/>
      <c r="E29" s="64"/>
      <c r="F29" s="64"/>
      <c r="G29" s="64"/>
      <c r="H29" s="64"/>
      <c r="I29" s="53"/>
      <c r="J29" s="53"/>
      <c r="K29" s="53"/>
      <c r="L29" s="53"/>
      <c r="M29" s="53"/>
    </row>
    <row r="30" spans="1:13" ht="50.1" customHeight="1" x14ac:dyDescent="0.25">
      <c r="A30" s="53"/>
      <c r="B30" s="74">
        <v>18</v>
      </c>
      <c r="C30" s="75"/>
      <c r="D30" s="64"/>
      <c r="E30" s="64"/>
      <c r="F30" s="64"/>
      <c r="G30" s="64"/>
      <c r="H30" s="64"/>
      <c r="I30" s="53"/>
      <c r="J30" s="53"/>
      <c r="K30" s="53"/>
      <c r="L30" s="53"/>
      <c r="M30" s="53"/>
    </row>
    <row r="31" spans="1:13" ht="50.1" customHeight="1" x14ac:dyDescent="0.25">
      <c r="A31" s="53"/>
      <c r="B31" s="74">
        <v>19</v>
      </c>
      <c r="C31" s="75"/>
      <c r="D31" s="64"/>
      <c r="E31" s="64"/>
      <c r="F31" s="64"/>
      <c r="G31" s="64"/>
      <c r="H31" s="64"/>
      <c r="I31" s="53"/>
      <c r="J31" s="53"/>
      <c r="K31" s="53"/>
      <c r="L31" s="53"/>
      <c r="M31" s="53"/>
    </row>
    <row r="32" spans="1:13" ht="50.1" customHeight="1" x14ac:dyDescent="0.25">
      <c r="A32" s="53"/>
      <c r="B32" s="74">
        <v>20</v>
      </c>
      <c r="C32" s="75"/>
      <c r="D32" s="64"/>
      <c r="E32" s="64"/>
      <c r="F32" s="64"/>
      <c r="G32" s="64"/>
      <c r="H32" s="64"/>
      <c r="I32" s="53"/>
      <c r="J32" s="53"/>
      <c r="K32" s="53"/>
      <c r="L32" s="53"/>
      <c r="M32" s="53"/>
    </row>
    <row r="33" spans="1:13" ht="50.1" customHeight="1" x14ac:dyDescent="0.25">
      <c r="A33" s="53"/>
      <c r="B33" s="74">
        <v>21</v>
      </c>
      <c r="C33" s="75"/>
      <c r="D33" s="64"/>
      <c r="E33" s="64"/>
      <c r="F33" s="64"/>
      <c r="G33" s="64"/>
      <c r="H33" s="64"/>
      <c r="I33" s="53"/>
      <c r="J33" s="53"/>
      <c r="K33" s="53"/>
      <c r="L33" s="53"/>
      <c r="M33" s="53"/>
    </row>
    <row r="34" spans="1:13" ht="50.1" customHeight="1" x14ac:dyDescent="0.25">
      <c r="A34" s="53"/>
      <c r="B34" s="74">
        <v>22</v>
      </c>
      <c r="C34" s="75"/>
      <c r="D34" s="64"/>
      <c r="E34" s="64"/>
      <c r="F34" s="64"/>
      <c r="G34" s="64"/>
      <c r="H34" s="64"/>
      <c r="I34" s="53"/>
      <c r="J34" s="53"/>
      <c r="K34" s="53"/>
      <c r="L34" s="53"/>
      <c r="M34" s="53"/>
    </row>
    <row r="35" spans="1:13" ht="50.1" customHeight="1" x14ac:dyDescent="0.25">
      <c r="A35" s="53"/>
      <c r="B35" s="74">
        <v>23</v>
      </c>
      <c r="C35" s="75"/>
      <c r="D35" s="64"/>
      <c r="E35" s="64"/>
      <c r="F35" s="64"/>
      <c r="G35" s="64"/>
      <c r="H35" s="64"/>
      <c r="I35" s="53"/>
      <c r="J35" s="53"/>
      <c r="K35" s="53"/>
      <c r="L35" s="53"/>
      <c r="M35" s="53"/>
    </row>
    <row r="36" spans="1:13" ht="50.1" customHeight="1" x14ac:dyDescent="0.25">
      <c r="A36" s="53"/>
      <c r="B36" s="74">
        <v>24</v>
      </c>
      <c r="C36" s="75"/>
      <c r="D36" s="64"/>
      <c r="E36" s="64"/>
      <c r="F36" s="64"/>
      <c r="G36" s="64"/>
      <c r="H36" s="64"/>
      <c r="I36" s="53"/>
      <c r="J36" s="53"/>
      <c r="K36" s="53"/>
      <c r="L36" s="53"/>
      <c r="M36" s="53"/>
    </row>
    <row r="37" spans="1:13" ht="50.1" customHeight="1" x14ac:dyDescent="0.25">
      <c r="A37" s="53"/>
      <c r="B37" s="74">
        <v>25</v>
      </c>
      <c r="C37" s="75"/>
      <c r="D37" s="64"/>
      <c r="E37" s="64"/>
      <c r="F37" s="64"/>
      <c r="G37" s="64"/>
      <c r="H37" s="64"/>
      <c r="I37" s="53"/>
      <c r="J37" s="53"/>
      <c r="K37" s="53"/>
      <c r="L37" s="53"/>
      <c r="M37" s="53"/>
    </row>
    <row r="38" spans="1:13" ht="50.1" customHeight="1" x14ac:dyDescent="0.25">
      <c r="A38" s="53"/>
      <c r="B38" s="74">
        <v>26</v>
      </c>
      <c r="C38" s="75"/>
      <c r="D38" s="64"/>
      <c r="E38" s="64"/>
      <c r="F38" s="64"/>
      <c r="G38" s="64"/>
      <c r="H38" s="64"/>
      <c r="I38" s="53"/>
      <c r="J38" s="53"/>
      <c r="K38" s="53"/>
      <c r="L38" s="53"/>
      <c r="M38" s="53"/>
    </row>
    <row r="39" spans="1:13" ht="50.1" customHeight="1" x14ac:dyDescent="0.25">
      <c r="A39" s="53"/>
      <c r="B39" s="74">
        <v>27</v>
      </c>
      <c r="C39" s="75"/>
      <c r="D39" s="64"/>
      <c r="E39" s="64"/>
      <c r="F39" s="64"/>
      <c r="G39" s="64"/>
      <c r="H39" s="64"/>
      <c r="I39" s="53"/>
      <c r="J39" s="53"/>
      <c r="K39" s="53"/>
      <c r="L39" s="53"/>
      <c r="M39" s="53"/>
    </row>
    <row r="40" spans="1:13" ht="50.1" customHeight="1" x14ac:dyDescent="0.25">
      <c r="A40" s="53"/>
      <c r="B40" s="74">
        <v>28</v>
      </c>
      <c r="C40" s="75"/>
      <c r="D40" s="64"/>
      <c r="E40" s="64"/>
      <c r="F40" s="64"/>
      <c r="G40" s="64"/>
      <c r="H40" s="64"/>
      <c r="I40" s="53"/>
      <c r="J40" s="53"/>
      <c r="K40" s="53"/>
      <c r="L40" s="53"/>
      <c r="M40" s="53"/>
    </row>
    <row r="41" spans="1:13" ht="50.1" customHeight="1" x14ac:dyDescent="0.25">
      <c r="A41" s="53"/>
      <c r="B41" s="74">
        <v>29</v>
      </c>
      <c r="C41" s="75"/>
      <c r="D41" s="64"/>
      <c r="E41" s="64"/>
      <c r="F41" s="64"/>
      <c r="G41" s="64"/>
      <c r="H41" s="64"/>
      <c r="I41" s="53"/>
      <c r="J41" s="53"/>
      <c r="K41" s="53"/>
      <c r="L41" s="53"/>
      <c r="M41" s="53"/>
    </row>
    <row r="42" spans="1:13" ht="50.1" customHeight="1" x14ac:dyDescent="0.25">
      <c r="A42" s="53"/>
      <c r="B42" s="74">
        <v>30</v>
      </c>
      <c r="C42" s="75"/>
      <c r="D42" s="64"/>
      <c r="E42" s="64"/>
      <c r="F42" s="64"/>
      <c r="G42" s="64"/>
      <c r="H42" s="64"/>
      <c r="I42" s="53"/>
      <c r="J42" s="53"/>
      <c r="K42" s="53"/>
      <c r="L42" s="53"/>
      <c r="M42" s="53"/>
    </row>
    <row r="43" spans="1:13" ht="50.1" customHeight="1" x14ac:dyDescent="0.25">
      <c r="A43" s="53"/>
      <c r="B43" s="74">
        <v>31</v>
      </c>
      <c r="C43" s="75"/>
      <c r="D43" s="64"/>
      <c r="E43" s="64"/>
      <c r="F43" s="64"/>
      <c r="G43" s="64"/>
      <c r="H43" s="64"/>
      <c r="I43" s="53"/>
      <c r="J43" s="53"/>
      <c r="K43" s="53"/>
      <c r="L43" s="53"/>
      <c r="M43" s="53"/>
    </row>
    <row r="44" spans="1:13" ht="50.1" customHeight="1" x14ac:dyDescent="0.25">
      <c r="A44" s="53"/>
      <c r="B44" s="74">
        <v>32</v>
      </c>
      <c r="C44" s="75"/>
      <c r="D44" s="64"/>
      <c r="E44" s="64"/>
      <c r="F44" s="64"/>
      <c r="G44" s="64"/>
      <c r="H44" s="64"/>
      <c r="I44" s="53"/>
      <c r="J44" s="53"/>
      <c r="K44" s="53"/>
      <c r="L44" s="53"/>
      <c r="M44" s="53"/>
    </row>
    <row r="45" spans="1:13" ht="50.1" customHeight="1" x14ac:dyDescent="0.25">
      <c r="A45" s="53"/>
      <c r="B45" s="74">
        <v>33</v>
      </c>
      <c r="C45" s="75"/>
      <c r="D45" s="64"/>
      <c r="E45" s="64"/>
      <c r="F45" s="64"/>
      <c r="G45" s="64"/>
      <c r="H45" s="64"/>
      <c r="I45" s="53"/>
      <c r="J45" s="53"/>
      <c r="K45" s="53"/>
      <c r="L45" s="53"/>
      <c r="M45" s="53"/>
    </row>
    <row r="46" spans="1:13" ht="50.1" customHeight="1" x14ac:dyDescent="0.25">
      <c r="A46" s="53"/>
      <c r="B46" s="74">
        <v>34</v>
      </c>
      <c r="C46" s="75"/>
      <c r="D46" s="64"/>
      <c r="E46" s="64"/>
      <c r="F46" s="64"/>
      <c r="G46" s="64"/>
      <c r="H46" s="64"/>
      <c r="I46" s="53"/>
      <c r="J46" s="53"/>
      <c r="K46" s="53"/>
      <c r="L46" s="53"/>
      <c r="M46" s="53"/>
    </row>
    <row r="47" spans="1:13" ht="50.1" customHeight="1" x14ac:dyDescent="0.25">
      <c r="A47" s="53"/>
      <c r="B47" s="74">
        <v>35</v>
      </c>
      <c r="C47" s="75"/>
      <c r="D47" s="64"/>
      <c r="E47" s="64"/>
      <c r="F47" s="64"/>
      <c r="G47" s="64"/>
      <c r="H47" s="64"/>
      <c r="I47" s="53"/>
      <c r="J47" s="53"/>
      <c r="K47" s="53"/>
      <c r="L47" s="53"/>
      <c r="M47" s="53"/>
    </row>
    <row r="48" spans="1:13" ht="50.1" customHeight="1" x14ac:dyDescent="0.25">
      <c r="A48" s="53"/>
      <c r="B48" s="74">
        <v>36</v>
      </c>
      <c r="C48" s="75"/>
      <c r="D48" s="64"/>
      <c r="E48" s="64"/>
      <c r="F48" s="64"/>
      <c r="G48" s="64"/>
      <c r="H48" s="64"/>
      <c r="I48" s="53"/>
      <c r="J48" s="53"/>
      <c r="K48" s="53"/>
      <c r="L48" s="53"/>
      <c r="M48" s="53"/>
    </row>
    <row r="49" spans="1:13" ht="50.1" customHeight="1" x14ac:dyDescent="0.25">
      <c r="A49" s="53"/>
      <c r="B49" s="74">
        <v>37</v>
      </c>
      <c r="C49" s="75"/>
      <c r="D49" s="64"/>
      <c r="E49" s="64"/>
      <c r="F49" s="64"/>
      <c r="G49" s="64"/>
      <c r="H49" s="64"/>
      <c r="I49" s="53"/>
      <c r="J49" s="53"/>
      <c r="K49" s="53"/>
      <c r="L49" s="53"/>
      <c r="M49" s="53"/>
    </row>
    <row r="50" spans="1:13" ht="50.1" customHeight="1" x14ac:dyDescent="0.25">
      <c r="A50" s="53"/>
      <c r="B50" s="74">
        <v>38</v>
      </c>
      <c r="C50" s="75"/>
      <c r="D50" s="64"/>
      <c r="E50" s="64"/>
      <c r="F50" s="64"/>
      <c r="G50" s="64"/>
      <c r="H50" s="64"/>
      <c r="I50" s="53"/>
      <c r="J50" s="53"/>
      <c r="K50" s="53"/>
      <c r="L50" s="53"/>
      <c r="M50" s="53"/>
    </row>
    <row r="51" spans="1:13" ht="50.1" customHeight="1" x14ac:dyDescent="0.25">
      <c r="A51" s="53"/>
      <c r="B51" s="74">
        <v>39</v>
      </c>
      <c r="C51" s="75"/>
      <c r="D51" s="64"/>
      <c r="E51" s="64"/>
      <c r="F51" s="64"/>
      <c r="G51" s="64"/>
      <c r="H51" s="64"/>
      <c r="I51" s="53"/>
      <c r="J51" s="53"/>
      <c r="K51" s="53"/>
      <c r="L51" s="53"/>
      <c r="M51" s="53"/>
    </row>
    <row r="52" spans="1:13" ht="50.1" customHeight="1" x14ac:dyDescent="0.25">
      <c r="A52" s="53"/>
      <c r="B52" s="74">
        <v>40</v>
      </c>
      <c r="C52" s="75"/>
      <c r="D52" s="64"/>
      <c r="E52" s="64"/>
      <c r="F52" s="64"/>
      <c r="G52" s="64"/>
      <c r="H52" s="64"/>
      <c r="I52" s="53"/>
      <c r="J52" s="53"/>
      <c r="K52" s="53"/>
      <c r="L52" s="53"/>
      <c r="M52" s="53"/>
    </row>
    <row r="53" spans="1:13" ht="50.1" customHeight="1" x14ac:dyDescent="0.25">
      <c r="A53" s="53"/>
      <c r="B53" s="74">
        <v>41</v>
      </c>
      <c r="C53" s="75"/>
      <c r="D53" s="64"/>
      <c r="E53" s="64"/>
      <c r="F53" s="64"/>
      <c r="G53" s="64"/>
      <c r="H53" s="64"/>
      <c r="I53" s="53"/>
      <c r="J53" s="53"/>
      <c r="K53" s="53"/>
      <c r="L53" s="53"/>
      <c r="M53" s="53"/>
    </row>
    <row r="54" spans="1:13" ht="50.1" customHeight="1" x14ac:dyDescent="0.25">
      <c r="A54" s="53"/>
      <c r="B54" s="74">
        <v>42</v>
      </c>
      <c r="C54" s="75"/>
      <c r="D54" s="64"/>
      <c r="E54" s="64"/>
      <c r="F54" s="64"/>
      <c r="G54" s="64"/>
      <c r="H54" s="64"/>
      <c r="I54" s="53"/>
      <c r="J54" s="53"/>
      <c r="K54" s="53"/>
      <c r="L54" s="53"/>
      <c r="M54" s="53"/>
    </row>
    <row r="55" spans="1:13" ht="50.1" customHeight="1" x14ac:dyDescent="0.25">
      <c r="A55" s="53"/>
      <c r="B55" s="74">
        <v>43</v>
      </c>
      <c r="C55" s="75"/>
      <c r="D55" s="64"/>
      <c r="E55" s="64"/>
      <c r="F55" s="64"/>
      <c r="G55" s="64"/>
      <c r="H55" s="64"/>
      <c r="I55" s="53"/>
      <c r="J55" s="53"/>
      <c r="K55" s="53"/>
      <c r="L55" s="53"/>
      <c r="M55" s="53"/>
    </row>
    <row r="56" spans="1:13" ht="50.1" customHeight="1" x14ac:dyDescent="0.25">
      <c r="A56" s="53"/>
      <c r="B56" s="74">
        <v>44</v>
      </c>
      <c r="C56" s="75"/>
      <c r="D56" s="64"/>
      <c r="E56" s="64"/>
      <c r="F56" s="64"/>
      <c r="G56" s="64"/>
      <c r="H56" s="64"/>
      <c r="I56" s="53"/>
      <c r="J56" s="53"/>
      <c r="K56" s="53"/>
      <c r="L56" s="53"/>
      <c r="M56" s="53"/>
    </row>
    <row r="57" spans="1:13" ht="50.1" customHeight="1" x14ac:dyDescent="0.25">
      <c r="A57" s="53"/>
      <c r="B57" s="74">
        <v>45</v>
      </c>
      <c r="C57" s="75"/>
      <c r="D57" s="64"/>
      <c r="E57" s="64"/>
      <c r="F57" s="64"/>
      <c r="G57" s="64"/>
      <c r="H57" s="64"/>
      <c r="I57" s="53"/>
      <c r="J57" s="53"/>
      <c r="K57" s="53"/>
      <c r="L57" s="53"/>
      <c r="M57" s="53"/>
    </row>
    <row r="58" spans="1:13" ht="50.1" customHeight="1" x14ac:dyDescent="0.25">
      <c r="A58" s="53"/>
      <c r="B58" s="74">
        <v>46</v>
      </c>
      <c r="C58" s="75"/>
      <c r="D58" s="64"/>
      <c r="E58" s="64"/>
      <c r="F58" s="64"/>
      <c r="G58" s="64"/>
      <c r="H58" s="64"/>
      <c r="I58" s="53"/>
      <c r="J58" s="53"/>
      <c r="K58" s="53"/>
      <c r="L58" s="53"/>
      <c r="M58" s="53"/>
    </row>
    <row r="59" spans="1:13" ht="50.1" customHeight="1" x14ac:dyDescent="0.25">
      <c r="A59" s="53"/>
      <c r="B59" s="74">
        <v>47</v>
      </c>
      <c r="C59" s="75"/>
      <c r="D59" s="64"/>
      <c r="E59" s="64"/>
      <c r="F59" s="64"/>
      <c r="G59" s="64"/>
      <c r="H59" s="64"/>
      <c r="I59" s="53"/>
      <c r="J59" s="53"/>
      <c r="K59" s="53"/>
      <c r="L59" s="53"/>
      <c r="M59" s="53"/>
    </row>
    <row r="60" spans="1:13" ht="50.1" customHeight="1" x14ac:dyDescent="0.25">
      <c r="A60" s="53"/>
      <c r="B60" s="74">
        <v>48</v>
      </c>
      <c r="C60" s="75"/>
      <c r="D60" s="64"/>
      <c r="E60" s="64"/>
      <c r="F60" s="64"/>
      <c r="G60" s="64"/>
      <c r="H60" s="64"/>
      <c r="I60" s="53"/>
      <c r="J60" s="53"/>
      <c r="K60" s="53"/>
      <c r="L60" s="53"/>
      <c r="M60" s="53"/>
    </row>
    <row r="61" spans="1:13" ht="50.1" customHeight="1" x14ac:dyDescent="0.25">
      <c r="A61" s="53"/>
      <c r="B61" s="74">
        <v>49</v>
      </c>
      <c r="C61" s="75"/>
      <c r="D61" s="64"/>
      <c r="E61" s="64"/>
      <c r="F61" s="64"/>
      <c r="G61" s="64"/>
      <c r="H61" s="64"/>
      <c r="I61" s="53"/>
      <c r="J61" s="53"/>
      <c r="K61" s="53"/>
      <c r="L61" s="53"/>
      <c r="M61" s="53"/>
    </row>
    <row r="62" spans="1:13" ht="50.1" customHeight="1" x14ac:dyDescent="0.25">
      <c r="A62" s="53"/>
      <c r="B62" s="74">
        <v>50</v>
      </c>
      <c r="C62" s="75"/>
      <c r="D62" s="64"/>
      <c r="E62" s="64"/>
      <c r="F62" s="64"/>
      <c r="G62" s="64"/>
      <c r="H62" s="64"/>
      <c r="I62" s="53"/>
      <c r="J62" s="53"/>
      <c r="K62" s="53"/>
      <c r="L62" s="53"/>
      <c r="M62" s="53"/>
    </row>
    <row r="63" spans="1:13" ht="36.950000000000003" customHeight="1" x14ac:dyDescent="0.25">
      <c r="A63" s="53"/>
      <c r="B63" s="53"/>
      <c r="C63" s="53"/>
      <c r="D63" s="53"/>
      <c r="E63" s="53"/>
      <c r="F63" s="65"/>
      <c r="G63" s="53"/>
      <c r="H63" s="53"/>
      <c r="I63" s="53"/>
      <c r="J63" s="53"/>
      <c r="K63" s="53"/>
      <c r="L63" s="53"/>
      <c r="M63" s="53"/>
    </row>
    <row r="64" spans="1:13" ht="36.950000000000003" customHeight="1" x14ac:dyDescent="0.25">
      <c r="A64" s="53"/>
      <c r="B64" s="53"/>
      <c r="C64" s="53"/>
      <c r="D64" s="53"/>
      <c r="E64" s="53"/>
      <c r="F64" s="65"/>
      <c r="G64" s="53"/>
      <c r="H64" s="53"/>
      <c r="I64" s="53"/>
      <c r="J64" s="53"/>
      <c r="K64" s="53"/>
      <c r="L64" s="53"/>
      <c r="M64" s="53"/>
    </row>
    <row r="65" spans="1:13" ht="12.75" customHeight="1" x14ac:dyDescent="0.25">
      <c r="A65" s="53"/>
      <c r="B65" s="53"/>
      <c r="C65" s="53"/>
      <c r="D65" s="53"/>
      <c r="E65" s="53"/>
      <c r="F65" s="65"/>
      <c r="G65" s="53"/>
      <c r="H65" s="53"/>
      <c r="I65" s="53"/>
      <c r="J65" s="53"/>
      <c r="K65" s="53"/>
      <c r="L65" s="53"/>
      <c r="M65" s="53"/>
    </row>
    <row r="66" spans="1:13" ht="12.75" customHeight="1" x14ac:dyDescent="0.25">
      <c r="A66" s="53"/>
      <c r="B66" s="53"/>
      <c r="C66" s="53"/>
      <c r="D66" s="53"/>
      <c r="E66" s="53"/>
      <c r="F66" s="65"/>
      <c r="G66" s="53"/>
      <c r="H66" s="53"/>
      <c r="I66" s="53"/>
      <c r="J66" s="53"/>
      <c r="K66" s="53"/>
      <c r="L66" s="53"/>
      <c r="M66" s="53"/>
    </row>
    <row r="67" spans="1:13" ht="12.75" customHeight="1" x14ac:dyDescent="0.25">
      <c r="A67" s="53"/>
      <c r="B67" s="53"/>
      <c r="C67" s="53"/>
      <c r="D67" s="53"/>
      <c r="E67" s="53"/>
      <c r="F67" s="65"/>
      <c r="G67" s="53"/>
      <c r="H67" s="53"/>
      <c r="I67" s="53"/>
      <c r="J67" s="53"/>
      <c r="K67" s="53"/>
      <c r="L67" s="53"/>
      <c r="M67" s="53"/>
    </row>
    <row r="68" spans="1:13" ht="12.75" customHeight="1" x14ac:dyDescent="0.25">
      <c r="A68" s="53"/>
      <c r="B68" s="53"/>
      <c r="C68" s="53"/>
      <c r="D68" s="53"/>
      <c r="E68" s="53"/>
      <c r="F68" s="65"/>
      <c r="G68" s="53"/>
      <c r="H68" s="53"/>
      <c r="I68" s="53"/>
      <c r="J68" s="53"/>
      <c r="K68" s="53"/>
      <c r="L68" s="53"/>
      <c r="M68" s="53"/>
    </row>
    <row r="69" spans="1:13" ht="12.75" customHeight="1" x14ac:dyDescent="0.25">
      <c r="A69" s="53"/>
      <c r="B69" s="53"/>
      <c r="C69" s="53"/>
      <c r="D69" s="53"/>
      <c r="E69" s="53"/>
      <c r="F69" s="65"/>
      <c r="G69" s="53"/>
      <c r="H69" s="53"/>
      <c r="I69" s="53"/>
      <c r="J69" s="53"/>
      <c r="K69" s="53"/>
      <c r="L69" s="53"/>
      <c r="M69" s="53"/>
    </row>
    <row r="70" spans="1:13" ht="12.75" customHeight="1" x14ac:dyDescent="0.25">
      <c r="A70" s="53"/>
      <c r="B70" s="53"/>
      <c r="C70" s="53"/>
      <c r="D70" s="53"/>
      <c r="E70" s="53"/>
      <c r="F70" s="65"/>
      <c r="G70" s="53"/>
      <c r="H70" s="53"/>
      <c r="I70" s="53"/>
      <c r="J70" s="53"/>
      <c r="K70" s="53"/>
      <c r="L70" s="53"/>
      <c r="M70" s="53"/>
    </row>
    <row r="71" spans="1:13" ht="12.75" customHeight="1" x14ac:dyDescent="0.25">
      <c r="A71" s="53"/>
      <c r="B71" s="53"/>
      <c r="C71" s="53"/>
      <c r="D71" s="53"/>
      <c r="E71" s="53"/>
      <c r="F71" s="65"/>
      <c r="G71" s="53"/>
      <c r="H71" s="53"/>
      <c r="I71" s="53"/>
      <c r="J71" s="53"/>
      <c r="K71" s="53"/>
      <c r="L71" s="53"/>
      <c r="M71" s="53"/>
    </row>
    <row r="72" spans="1:13" ht="12.75" customHeight="1" x14ac:dyDescent="0.25">
      <c r="A72" s="53"/>
      <c r="B72" s="53"/>
      <c r="C72" s="53"/>
      <c r="D72" s="53"/>
      <c r="E72" s="53"/>
      <c r="F72" s="65"/>
      <c r="G72" s="53"/>
      <c r="H72" s="53"/>
      <c r="I72" s="53"/>
      <c r="J72" s="53"/>
      <c r="K72" s="53"/>
      <c r="L72" s="53"/>
      <c r="M72" s="53"/>
    </row>
    <row r="73" spans="1:13" ht="12.75" customHeight="1" x14ac:dyDescent="0.25">
      <c r="A73" s="53"/>
      <c r="B73" s="53"/>
      <c r="C73" s="53"/>
      <c r="D73" s="53"/>
      <c r="E73" s="53"/>
      <c r="F73" s="65"/>
      <c r="G73" s="53"/>
      <c r="H73" s="53"/>
      <c r="I73" s="53"/>
      <c r="J73" s="53"/>
      <c r="K73" s="53"/>
      <c r="L73" s="53"/>
      <c r="M73" s="53"/>
    </row>
    <row r="74" spans="1:13" ht="12.75" customHeight="1" x14ac:dyDescent="0.25">
      <c r="A74" s="53"/>
      <c r="B74" s="53"/>
      <c r="C74" s="53"/>
      <c r="D74" s="53"/>
      <c r="E74" s="53"/>
      <c r="F74" s="65"/>
      <c r="G74" s="53"/>
      <c r="H74" s="53"/>
      <c r="I74" s="53"/>
      <c r="J74" s="53"/>
      <c r="K74" s="53"/>
      <c r="L74" s="53"/>
      <c r="M74" s="53"/>
    </row>
    <row r="75" spans="1:13" ht="12.75" customHeight="1" x14ac:dyDescent="0.25">
      <c r="A75" s="53"/>
      <c r="B75" s="53"/>
      <c r="C75" s="53"/>
      <c r="D75" s="53"/>
      <c r="E75" s="53"/>
      <c r="F75" s="65"/>
      <c r="G75" s="53"/>
      <c r="H75" s="53"/>
      <c r="I75" s="53"/>
      <c r="J75" s="53"/>
      <c r="K75" s="53"/>
      <c r="L75" s="53"/>
      <c r="M75" s="53"/>
    </row>
    <row r="76" spans="1:13" ht="12.75" customHeight="1" x14ac:dyDescent="0.25">
      <c r="A76" s="53"/>
      <c r="B76" s="53"/>
      <c r="C76" s="53"/>
      <c r="D76" s="53"/>
      <c r="E76" s="53"/>
      <c r="F76" s="65"/>
      <c r="G76" s="53"/>
      <c r="H76" s="53"/>
      <c r="I76" s="53"/>
      <c r="J76" s="53"/>
      <c r="K76" s="53"/>
      <c r="L76" s="53"/>
      <c r="M76" s="53"/>
    </row>
    <row r="77" spans="1:13" ht="12.75" customHeight="1" x14ac:dyDescent="0.25">
      <c r="A77" s="53"/>
      <c r="B77" s="53"/>
      <c r="C77" s="53"/>
      <c r="D77" s="53"/>
      <c r="E77" s="53"/>
      <c r="F77" s="65"/>
      <c r="G77" s="53"/>
      <c r="H77" s="53"/>
      <c r="I77" s="53"/>
      <c r="J77" s="53"/>
      <c r="K77" s="53"/>
      <c r="L77" s="53"/>
      <c r="M77" s="53"/>
    </row>
    <row r="78" spans="1:13" ht="12.75" customHeight="1" x14ac:dyDescent="0.25">
      <c r="A78" s="53"/>
      <c r="B78" s="53"/>
      <c r="C78" s="53"/>
      <c r="D78" s="53"/>
      <c r="E78" s="53"/>
      <c r="F78" s="65"/>
      <c r="G78" s="53"/>
      <c r="H78" s="53"/>
      <c r="I78" s="53"/>
      <c r="J78" s="53"/>
      <c r="K78" s="53"/>
      <c r="L78" s="53"/>
      <c r="M78" s="53"/>
    </row>
    <row r="79" spans="1:13" ht="12.75" customHeight="1" x14ac:dyDescent="0.25">
      <c r="A79" s="53"/>
      <c r="B79" s="53"/>
      <c r="C79" s="53"/>
      <c r="D79" s="53"/>
      <c r="E79" s="53"/>
      <c r="F79" s="65"/>
      <c r="G79" s="53"/>
      <c r="H79" s="53"/>
      <c r="I79" s="53"/>
      <c r="J79" s="53"/>
      <c r="K79" s="53"/>
      <c r="L79" s="53"/>
      <c r="M79" s="53"/>
    </row>
    <row r="80" spans="1:13" ht="12.75" customHeight="1" x14ac:dyDescent="0.25">
      <c r="A80" s="53"/>
      <c r="B80" s="53"/>
      <c r="C80" s="53"/>
      <c r="D80" s="53"/>
      <c r="E80" s="53"/>
      <c r="F80" s="65"/>
      <c r="G80" s="53"/>
      <c r="H80" s="53"/>
      <c r="I80" s="53"/>
      <c r="J80" s="53"/>
      <c r="K80" s="53"/>
      <c r="L80" s="53"/>
      <c r="M80" s="53"/>
    </row>
    <row r="81" spans="1:13" ht="12.75" customHeight="1" x14ac:dyDescent="0.25">
      <c r="A81" s="53"/>
      <c r="B81" s="53"/>
      <c r="C81" s="53"/>
      <c r="D81" s="53"/>
      <c r="E81" s="53"/>
      <c r="F81" s="65"/>
      <c r="G81" s="53"/>
      <c r="H81" s="53"/>
      <c r="I81" s="53"/>
      <c r="J81" s="53"/>
      <c r="K81" s="53"/>
      <c r="L81" s="53"/>
      <c r="M81" s="53"/>
    </row>
    <row r="82" spans="1:13" ht="12.75" customHeight="1" x14ac:dyDescent="0.25">
      <c r="A82" s="53"/>
      <c r="B82" s="53"/>
      <c r="C82" s="53"/>
      <c r="D82" s="53"/>
      <c r="E82" s="53"/>
      <c r="F82" s="65"/>
      <c r="G82" s="53"/>
      <c r="H82" s="53"/>
      <c r="I82" s="53"/>
      <c r="J82" s="53"/>
      <c r="K82" s="53"/>
      <c r="L82" s="53"/>
      <c r="M82" s="53"/>
    </row>
    <row r="83" spans="1:13" ht="12.75" customHeight="1" x14ac:dyDescent="0.25">
      <c r="A83" s="53"/>
      <c r="B83" s="53"/>
      <c r="C83" s="53"/>
      <c r="D83" s="53"/>
      <c r="E83" s="53"/>
      <c r="F83" s="65"/>
      <c r="G83" s="53"/>
      <c r="H83" s="53"/>
      <c r="I83" s="53"/>
      <c r="J83" s="53"/>
      <c r="K83" s="53"/>
      <c r="L83" s="53"/>
      <c r="M83" s="53"/>
    </row>
    <row r="84" spans="1:13" ht="12.75" customHeight="1" x14ac:dyDescent="0.25">
      <c r="A84" s="53"/>
      <c r="B84" s="53"/>
      <c r="C84" s="53"/>
      <c r="D84" s="53"/>
      <c r="E84" s="53"/>
      <c r="F84" s="65"/>
      <c r="G84" s="53"/>
      <c r="H84" s="53"/>
      <c r="I84" s="53"/>
      <c r="J84" s="53"/>
      <c r="K84" s="53"/>
      <c r="L84" s="53"/>
      <c r="M84" s="53"/>
    </row>
    <row r="85" spans="1:13" ht="12.75" customHeight="1" x14ac:dyDescent="0.25">
      <c r="A85" s="53"/>
      <c r="B85" s="53"/>
      <c r="C85" s="53"/>
      <c r="D85" s="53"/>
      <c r="E85" s="53"/>
      <c r="F85" s="65"/>
      <c r="G85" s="53"/>
      <c r="H85" s="53"/>
      <c r="I85" s="53"/>
      <c r="J85" s="53"/>
      <c r="K85" s="53"/>
      <c r="L85" s="53"/>
      <c r="M85" s="53"/>
    </row>
    <row r="86" spans="1:13" ht="12.75" customHeight="1" x14ac:dyDescent="0.25">
      <c r="A86" s="53"/>
      <c r="B86" s="53"/>
      <c r="C86" s="53"/>
      <c r="D86" s="53"/>
      <c r="E86" s="53"/>
      <c r="F86" s="65"/>
      <c r="G86" s="53"/>
      <c r="H86" s="53"/>
      <c r="I86" s="53"/>
      <c r="J86" s="53"/>
      <c r="K86" s="53"/>
      <c r="L86" s="53"/>
      <c r="M86" s="53"/>
    </row>
    <row r="87" spans="1:13" ht="12.75" customHeight="1" x14ac:dyDescent="0.25">
      <c r="A87" s="53"/>
      <c r="B87" s="53"/>
      <c r="C87" s="53"/>
      <c r="D87" s="53"/>
      <c r="E87" s="53"/>
      <c r="F87" s="65"/>
      <c r="G87" s="53"/>
      <c r="H87" s="53"/>
      <c r="I87" s="53"/>
      <c r="J87" s="53"/>
      <c r="K87" s="53"/>
      <c r="L87" s="53"/>
      <c r="M87" s="53"/>
    </row>
    <row r="88" spans="1:13" ht="12.75" customHeight="1" x14ac:dyDescent="0.25">
      <c r="A88" s="53"/>
      <c r="B88" s="53"/>
      <c r="C88" s="53"/>
      <c r="D88" s="53"/>
      <c r="E88" s="53"/>
      <c r="F88" s="65"/>
      <c r="G88" s="53"/>
      <c r="H88" s="53"/>
      <c r="I88" s="53"/>
      <c r="J88" s="53"/>
      <c r="K88" s="53"/>
      <c r="L88" s="53"/>
      <c r="M88" s="53"/>
    </row>
    <row r="89" spans="1:13" ht="12.75" customHeight="1" x14ac:dyDescent="0.25">
      <c r="A89" s="53"/>
      <c r="B89" s="53"/>
      <c r="C89" s="53"/>
      <c r="D89" s="53"/>
      <c r="E89" s="53"/>
      <c r="F89" s="65"/>
      <c r="G89" s="53"/>
      <c r="H89" s="53"/>
      <c r="I89" s="53"/>
      <c r="J89" s="53"/>
      <c r="K89" s="53"/>
      <c r="L89" s="53"/>
      <c r="M89" s="53"/>
    </row>
    <row r="90" spans="1:13" ht="12.75" customHeight="1" x14ac:dyDescent="0.25">
      <c r="A90" s="53"/>
      <c r="B90" s="53"/>
      <c r="C90" s="53"/>
      <c r="D90" s="53"/>
      <c r="E90" s="53"/>
      <c r="F90" s="65"/>
      <c r="G90" s="53"/>
      <c r="H90" s="53"/>
      <c r="I90" s="53"/>
      <c r="J90" s="53"/>
      <c r="K90" s="53"/>
      <c r="L90" s="53"/>
      <c r="M90" s="53"/>
    </row>
    <row r="91" spans="1:13" ht="12.75" customHeight="1" x14ac:dyDescent="0.25">
      <c r="A91" s="53"/>
      <c r="B91" s="53"/>
      <c r="C91" s="53"/>
      <c r="D91" s="53"/>
      <c r="E91" s="53"/>
      <c r="F91" s="65"/>
      <c r="G91" s="53"/>
      <c r="H91" s="53"/>
      <c r="I91" s="53"/>
      <c r="J91" s="53"/>
      <c r="K91" s="53"/>
      <c r="L91" s="53"/>
      <c r="M91" s="53"/>
    </row>
    <row r="92" spans="1:13" ht="12.75" customHeight="1" x14ac:dyDescent="0.25">
      <c r="A92" s="53"/>
      <c r="B92" s="53"/>
      <c r="C92" s="53"/>
      <c r="D92" s="53"/>
      <c r="E92" s="53"/>
      <c r="F92" s="65"/>
      <c r="G92" s="53"/>
      <c r="H92" s="53"/>
      <c r="I92" s="53"/>
      <c r="J92" s="53"/>
      <c r="K92" s="53"/>
      <c r="L92" s="53"/>
      <c r="M92" s="53"/>
    </row>
    <row r="93" spans="1:13" ht="12.75" customHeight="1" x14ac:dyDescent="0.25">
      <c r="A93" s="53"/>
      <c r="B93" s="53"/>
      <c r="C93" s="53"/>
      <c r="D93" s="53"/>
      <c r="E93" s="53"/>
      <c r="F93" s="65"/>
      <c r="G93" s="53"/>
      <c r="H93" s="53"/>
      <c r="I93" s="53"/>
      <c r="J93" s="53"/>
      <c r="K93" s="53"/>
      <c r="L93" s="53"/>
      <c r="M93" s="53"/>
    </row>
    <row r="94" spans="1:13" ht="12.75" customHeight="1" x14ac:dyDescent="0.25">
      <c r="A94" s="53"/>
      <c r="B94" s="53"/>
      <c r="C94" s="53"/>
      <c r="D94" s="53"/>
      <c r="E94" s="53"/>
      <c r="F94" s="65"/>
      <c r="G94" s="53"/>
      <c r="H94" s="53"/>
      <c r="I94" s="53"/>
      <c r="J94" s="53"/>
      <c r="K94" s="53"/>
      <c r="L94" s="53"/>
      <c r="M94" s="53"/>
    </row>
    <row r="95" spans="1:13" ht="12.75" customHeight="1" x14ac:dyDescent="0.25">
      <c r="A95" s="53"/>
      <c r="B95" s="53"/>
      <c r="C95" s="53"/>
      <c r="D95" s="53"/>
      <c r="E95" s="53"/>
      <c r="F95" s="65"/>
      <c r="G95" s="53"/>
      <c r="H95" s="53"/>
      <c r="I95" s="53"/>
      <c r="J95" s="53"/>
      <c r="K95" s="53"/>
      <c r="L95" s="53"/>
      <c r="M95" s="53"/>
    </row>
    <row r="96" spans="1:13" ht="12.75" customHeight="1" x14ac:dyDescent="0.25">
      <c r="A96" s="53"/>
      <c r="B96" s="53"/>
      <c r="C96" s="53"/>
      <c r="D96" s="53"/>
      <c r="E96" s="53"/>
      <c r="F96" s="65"/>
      <c r="G96" s="53"/>
      <c r="H96" s="53"/>
      <c r="I96" s="53"/>
      <c r="J96" s="53"/>
      <c r="K96" s="53"/>
      <c r="L96" s="53"/>
      <c r="M96" s="53"/>
    </row>
    <row r="97" spans="1:13" ht="12.75" customHeight="1" x14ac:dyDescent="0.25">
      <c r="A97" s="53"/>
      <c r="B97" s="53"/>
      <c r="C97" s="53"/>
      <c r="D97" s="53"/>
      <c r="E97" s="53"/>
      <c r="F97" s="65"/>
      <c r="G97" s="53"/>
      <c r="H97" s="53"/>
      <c r="I97" s="53"/>
      <c r="J97" s="53"/>
      <c r="K97" s="53"/>
      <c r="L97" s="53"/>
      <c r="M97" s="53"/>
    </row>
    <row r="98" spans="1:13" ht="12.75" customHeight="1" x14ac:dyDescent="0.25">
      <c r="A98" s="53"/>
      <c r="B98" s="53"/>
      <c r="C98" s="53"/>
      <c r="D98" s="53"/>
      <c r="E98" s="53"/>
      <c r="F98" s="65"/>
      <c r="G98" s="53"/>
      <c r="H98" s="53"/>
      <c r="I98" s="53"/>
      <c r="J98" s="53"/>
      <c r="K98" s="53"/>
      <c r="L98" s="53"/>
      <c r="M98" s="53"/>
    </row>
    <row r="99" spans="1:13" ht="12.75" customHeight="1" x14ac:dyDescent="0.25">
      <c r="A99" s="53"/>
      <c r="B99" s="53"/>
      <c r="C99" s="53"/>
      <c r="D99" s="53"/>
      <c r="E99" s="53"/>
      <c r="F99" s="65"/>
      <c r="G99" s="53"/>
      <c r="H99" s="53"/>
      <c r="I99" s="53"/>
      <c r="J99" s="53"/>
      <c r="K99" s="53"/>
      <c r="L99" s="53"/>
      <c r="M99" s="53"/>
    </row>
    <row r="100" spans="1:13" ht="12.75" customHeight="1" x14ac:dyDescent="0.25">
      <c r="A100" s="53"/>
      <c r="B100" s="53"/>
      <c r="C100" s="53"/>
      <c r="D100" s="53"/>
      <c r="E100" s="53"/>
      <c r="F100" s="65"/>
      <c r="G100" s="53"/>
      <c r="H100" s="53"/>
      <c r="I100" s="53"/>
      <c r="J100" s="53"/>
      <c r="K100" s="53"/>
      <c r="L100" s="53"/>
      <c r="M100" s="53"/>
    </row>
    <row r="101" spans="1:13" ht="12.75" customHeight="1" x14ac:dyDescent="0.25">
      <c r="A101" s="53"/>
      <c r="B101" s="53"/>
      <c r="C101" s="53"/>
      <c r="D101" s="53"/>
      <c r="E101" s="53"/>
      <c r="F101" s="65"/>
      <c r="G101" s="53"/>
      <c r="H101" s="53"/>
      <c r="I101" s="53"/>
      <c r="J101" s="53"/>
      <c r="K101" s="53"/>
      <c r="L101" s="53"/>
      <c r="M101" s="53"/>
    </row>
    <row r="102" spans="1:13" ht="12.75" customHeight="1" x14ac:dyDescent="0.25">
      <c r="A102" s="53"/>
      <c r="B102" s="53"/>
      <c r="C102" s="53"/>
      <c r="D102" s="53"/>
      <c r="E102" s="53"/>
      <c r="F102" s="65"/>
      <c r="G102" s="53"/>
      <c r="H102" s="53"/>
      <c r="I102" s="53"/>
      <c r="J102" s="53"/>
      <c r="K102" s="53"/>
      <c r="L102" s="53"/>
      <c r="M102" s="53"/>
    </row>
    <row r="103" spans="1:13" ht="12.75" customHeight="1" x14ac:dyDescent="0.25">
      <c r="A103" s="53"/>
      <c r="B103" s="53"/>
      <c r="C103" s="53"/>
      <c r="D103" s="53"/>
      <c r="E103" s="53"/>
      <c r="F103" s="65"/>
      <c r="G103" s="53"/>
      <c r="H103" s="53"/>
      <c r="I103" s="53"/>
      <c r="J103" s="53"/>
      <c r="K103" s="53"/>
      <c r="L103" s="53"/>
      <c r="M103" s="53"/>
    </row>
    <row r="104" spans="1:13" ht="12.75" customHeight="1" x14ac:dyDescent="0.25">
      <c r="A104" s="53"/>
      <c r="B104" s="53"/>
      <c r="C104" s="53"/>
      <c r="D104" s="53"/>
      <c r="E104" s="53"/>
      <c r="F104" s="65"/>
      <c r="G104" s="53"/>
      <c r="H104" s="53"/>
      <c r="I104" s="53"/>
      <c r="J104" s="53"/>
      <c r="K104" s="53"/>
      <c r="L104" s="53"/>
      <c r="M104" s="53"/>
    </row>
  </sheetData>
  <sheetProtection algorithmName="SHA-512" hashValue="CT1cAUkxY5ar/EfXTE0IA+sMEGAkTI6l160OIShh7gisUK0gbYjPsdKI6GaFEOGE/DAGzYi8S5hsITmPJCVCWQ==" saltValue="ick6QJNmIE5TlqaqBEfvsw==" spinCount="100000" sheet="1" selectLockedCells="1"/>
  <autoFilter ref="B9:H9" xr:uid="{00000000-0009-0000-0000-000006000000}"/>
  <mergeCells count="6">
    <mergeCell ref="B5:C5"/>
    <mergeCell ref="D5:H5"/>
    <mergeCell ref="B6:C6"/>
    <mergeCell ref="D6:H6"/>
    <mergeCell ref="B7:C7"/>
    <mergeCell ref="D7:H7"/>
  </mergeCells>
  <dataValidations count="1">
    <dataValidation type="decimal" allowBlank="1" showErrorMessage="1" sqref="G10:G62" xr:uid="{00000000-0002-0000-0600-000000000000}">
      <formula1>-1</formula1>
      <formula2>1000000000</formula2>
    </dataValidation>
  </dataValidations>
  <pageMargins left="0.7" right="0.7" top="0.75" bottom="0.75" header="0" footer="0"/>
  <pageSetup scale="64"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600-000001000000}">
          <x14:formula1>
            <xm:f>DATOS!$C$4:$C$7</xm:f>
          </x14:formula1>
          <xm:sqref>D13:D62</xm:sqref>
        </x14:dataValidation>
        <x14:dataValidation type="list" allowBlank="1" showErrorMessage="1" xr:uid="{00000000-0002-0000-0600-000002000000}">
          <x14:formula1>
            <xm:f>DATOS!$B$4:$B$14</xm:f>
          </x14:formula1>
          <xm:sqref>C13:C62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8D08D"/>
  </sheetPr>
  <dimension ref="A1:Z82"/>
  <sheetViews>
    <sheetView showGridLines="0" showRowColHeaders="0" zoomScale="96" zoomScaleNormal="96" workbookViewId="0">
      <pane xSplit="2" topLeftCell="C1" activePane="topRight" state="frozen"/>
      <selection activeCell="A2" sqref="A2"/>
      <selection pane="topRight"/>
    </sheetView>
  </sheetViews>
  <sheetFormatPr baseColWidth="10" defaultColWidth="14.42578125" defaultRowHeight="15" customHeight="1" x14ac:dyDescent="0.25"/>
  <cols>
    <col min="1" max="1" width="10.5703125" style="5" customWidth="1"/>
    <col min="2" max="2" width="30.85546875" style="5" customWidth="1"/>
    <col min="3" max="3" width="44" style="5" customWidth="1"/>
    <col min="4" max="8" width="30.85546875" style="5" customWidth="1"/>
    <col min="9" max="11" width="30.85546875" style="106" customWidth="1"/>
    <col min="12" max="13" width="30.85546875" style="5" customWidth="1"/>
    <col min="14" max="14" width="30.85546875" style="106" customWidth="1"/>
    <col min="15" max="15" width="70.140625" style="106" customWidth="1"/>
    <col min="16" max="18" width="30.85546875" style="5" customWidth="1"/>
    <col min="19" max="26" width="11.5703125" style="5" customWidth="1"/>
    <col min="27" max="16384" width="14.42578125" style="5"/>
  </cols>
  <sheetData>
    <row r="1" spans="1:26" ht="36.75" customHeight="1" x14ac:dyDescent="0.25">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25">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25">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25">
      <c r="A4" s="1"/>
      <c r="B4" s="2"/>
      <c r="C4" s="2"/>
      <c r="D4" s="2"/>
      <c r="E4" s="2"/>
      <c r="F4" s="3"/>
      <c r="G4" s="3"/>
      <c r="H4" s="6"/>
      <c r="I4" s="6"/>
      <c r="J4" s="6"/>
      <c r="K4" s="6"/>
      <c r="L4" s="6"/>
      <c r="M4" s="6"/>
      <c r="N4" s="1"/>
      <c r="O4" s="1"/>
      <c r="P4" s="6"/>
      <c r="Q4" s="1"/>
      <c r="R4" s="1"/>
      <c r="S4" s="1"/>
      <c r="T4" s="1"/>
      <c r="U4" s="1"/>
      <c r="V4" s="1"/>
      <c r="W4" s="1"/>
      <c r="X4" s="1"/>
      <c r="Y4" s="1"/>
      <c r="Z4" s="1"/>
    </row>
    <row r="5" spans="1:26" ht="15" customHeight="1" x14ac:dyDescent="0.25">
      <c r="A5" s="11"/>
      <c r="B5" s="32"/>
      <c r="C5" s="32"/>
      <c r="D5" s="32"/>
      <c r="E5" s="32"/>
      <c r="F5" s="32"/>
      <c r="G5" s="32"/>
      <c r="H5" s="32"/>
      <c r="I5" s="32"/>
      <c r="J5" s="32"/>
      <c r="K5" s="32"/>
      <c r="L5" s="32"/>
      <c r="M5" s="32"/>
      <c r="N5" s="32"/>
      <c r="O5" s="32"/>
      <c r="P5" s="32"/>
      <c r="Q5" s="32"/>
      <c r="R5" s="32"/>
      <c r="S5" s="32"/>
      <c r="T5" s="1"/>
      <c r="U5" s="1"/>
      <c r="V5" s="1"/>
      <c r="W5" s="1"/>
      <c r="X5" s="1"/>
      <c r="Y5" s="1"/>
      <c r="Z5" s="1"/>
    </row>
    <row r="6" spans="1:26" ht="15" customHeight="1" x14ac:dyDescent="0.25">
      <c r="A6" s="11"/>
      <c r="B6" s="32"/>
      <c r="C6" s="32"/>
      <c r="D6" s="32"/>
      <c r="E6" s="32"/>
      <c r="F6" s="32"/>
      <c r="G6" s="32"/>
      <c r="H6" s="32"/>
      <c r="I6" s="32"/>
      <c r="J6" s="32"/>
      <c r="K6" s="32"/>
      <c r="L6" s="32"/>
      <c r="M6" s="32"/>
      <c r="N6" s="32"/>
      <c r="O6" s="32"/>
      <c r="P6" s="32"/>
      <c r="Q6" s="32"/>
      <c r="R6" s="32"/>
      <c r="S6" s="32"/>
      <c r="T6" s="1"/>
      <c r="U6" s="1"/>
      <c r="V6" s="1"/>
      <c r="W6" s="1"/>
      <c r="X6" s="1"/>
      <c r="Y6" s="1"/>
      <c r="Z6" s="1"/>
    </row>
    <row r="7" spans="1:26" ht="9.9499999999999993" customHeight="1" x14ac:dyDescent="0.25">
      <c r="A7" s="11"/>
      <c r="B7" s="11"/>
      <c r="C7" s="11"/>
      <c r="D7" s="11"/>
      <c r="E7" s="11"/>
      <c r="F7" s="11"/>
      <c r="G7" s="11"/>
      <c r="H7" s="11"/>
      <c r="I7" s="11"/>
      <c r="J7" s="11"/>
      <c r="K7" s="11"/>
      <c r="L7" s="11"/>
      <c r="M7" s="11"/>
      <c r="N7" s="11"/>
      <c r="O7" s="11"/>
      <c r="P7" s="11"/>
      <c r="Q7" s="11"/>
      <c r="R7" s="11"/>
      <c r="S7" s="11"/>
      <c r="T7" s="1"/>
      <c r="U7" s="1"/>
      <c r="V7" s="1"/>
      <c r="W7" s="1"/>
      <c r="X7" s="1"/>
      <c r="Y7" s="1"/>
      <c r="Z7" s="1"/>
    </row>
    <row r="8" spans="1:26" ht="15" customHeight="1" x14ac:dyDescent="0.25">
      <c r="A8" s="11"/>
      <c r="B8" s="11"/>
      <c r="C8" s="11"/>
      <c r="D8" s="11"/>
      <c r="E8" s="11"/>
      <c r="F8" s="11"/>
      <c r="G8" s="11"/>
      <c r="H8" s="11"/>
      <c r="I8" s="11"/>
      <c r="J8" s="11"/>
      <c r="K8" s="11"/>
      <c r="L8" s="11"/>
      <c r="M8" s="11"/>
      <c r="N8" s="11"/>
      <c r="O8" s="11"/>
      <c r="P8" s="11"/>
      <c r="Q8" s="11"/>
      <c r="R8" s="11"/>
      <c r="S8" s="11"/>
      <c r="T8" s="1"/>
      <c r="U8" s="1"/>
      <c r="V8" s="1"/>
      <c r="W8" s="1"/>
      <c r="X8" s="1"/>
      <c r="Y8" s="1"/>
      <c r="Z8" s="1"/>
    </row>
    <row r="9" spans="1:26" s="54" customFormat="1" ht="21.75" customHeight="1" x14ac:dyDescent="0.25">
      <c r="A9" s="53"/>
      <c r="B9" s="164" t="s">
        <v>444</v>
      </c>
      <c r="C9" s="165"/>
      <c r="D9" s="165"/>
      <c r="E9" s="165"/>
      <c r="F9" s="165"/>
      <c r="G9" s="165"/>
      <c r="H9" s="165"/>
      <c r="I9" s="165"/>
      <c r="J9" s="165"/>
      <c r="K9" s="165"/>
      <c r="L9" s="165"/>
      <c r="M9" s="165"/>
      <c r="N9" s="165"/>
      <c r="O9" s="166"/>
      <c r="P9" s="53"/>
      <c r="Q9" s="53"/>
      <c r="R9" s="53"/>
      <c r="S9" s="53"/>
      <c r="T9" s="53"/>
      <c r="U9" s="53"/>
      <c r="V9" s="53"/>
      <c r="W9" s="53"/>
      <c r="X9" s="53"/>
    </row>
    <row r="10" spans="1:26" s="54" customFormat="1" ht="12.75" customHeight="1" x14ac:dyDescent="0.25">
      <c r="A10" s="53"/>
      <c r="B10" s="76"/>
      <c r="C10" s="76"/>
      <c r="D10" s="76"/>
      <c r="E10" s="77"/>
      <c r="F10" s="65"/>
      <c r="G10" s="53"/>
      <c r="H10" s="53"/>
      <c r="I10" s="53"/>
      <c r="J10" s="53"/>
      <c r="K10" s="53"/>
      <c r="L10" s="53"/>
      <c r="M10" s="53"/>
      <c r="N10" s="53"/>
      <c r="O10" s="53"/>
      <c r="P10" s="53"/>
      <c r="Q10" s="53"/>
      <c r="R10" s="53"/>
      <c r="S10" s="53"/>
      <c r="T10" s="53"/>
      <c r="U10" s="53"/>
      <c r="V10" s="53"/>
      <c r="W10" s="53"/>
      <c r="X10" s="53"/>
    </row>
    <row r="11" spans="1:26" s="54" customFormat="1" ht="36.75" customHeight="1" x14ac:dyDescent="0.25">
      <c r="A11" s="53"/>
      <c r="B11" s="69" t="s">
        <v>412</v>
      </c>
      <c r="C11" s="69" t="s">
        <v>114</v>
      </c>
      <c r="D11" s="69" t="s">
        <v>115</v>
      </c>
      <c r="E11" s="69" t="s">
        <v>413</v>
      </c>
      <c r="F11" s="69" t="s">
        <v>414</v>
      </c>
      <c r="G11" s="69" t="s">
        <v>415</v>
      </c>
      <c r="H11" s="69" t="s">
        <v>416</v>
      </c>
      <c r="I11" s="69" t="s">
        <v>428</v>
      </c>
      <c r="J11" s="69" t="s">
        <v>429</v>
      </c>
      <c r="K11" s="69" t="s">
        <v>430</v>
      </c>
      <c r="L11" s="69" t="s">
        <v>431</v>
      </c>
      <c r="M11" s="69" t="s">
        <v>432</v>
      </c>
      <c r="N11" s="69" t="s">
        <v>433</v>
      </c>
      <c r="O11" s="69" t="s">
        <v>445</v>
      </c>
      <c r="P11" s="53"/>
      <c r="Q11" s="53"/>
      <c r="R11" s="53"/>
      <c r="S11" s="53"/>
      <c r="T11" s="53"/>
      <c r="U11" s="53"/>
      <c r="V11" s="53"/>
      <c r="W11" s="53"/>
    </row>
    <row r="12" spans="1:26" s="54" customFormat="1" ht="69" customHeight="1" x14ac:dyDescent="0.25">
      <c r="A12" s="53"/>
      <c r="B12" s="69" t="str">
        <f>+'5 Plan de Acción -Estrategias '!B10</f>
        <v>Ejemplo 1</v>
      </c>
      <c r="C12" s="78" t="str">
        <f>+'5 Plan de Acción -Estrategias '!C10</f>
        <v>Teletrabajo</v>
      </c>
      <c r="D12" s="78" t="s">
        <v>116</v>
      </c>
      <c r="E12" s="78" t="s">
        <v>418</v>
      </c>
      <c r="F12" s="78" t="s">
        <v>419</v>
      </c>
      <c r="G12" s="79">
        <v>1200000</v>
      </c>
      <c r="H12" s="78" t="s">
        <v>420</v>
      </c>
      <c r="I12" s="69" t="s">
        <v>434</v>
      </c>
      <c r="J12" s="69">
        <v>2</v>
      </c>
      <c r="K12" s="80">
        <v>1250000</v>
      </c>
      <c r="L12" s="81">
        <f t="shared" ref="L12:L64" si="0">IFERROR(J12/F12,"")</f>
        <v>1</v>
      </c>
      <c r="M12" s="82" t="str">
        <f>IF(L12="","",IF(L12&gt;=1,"Cumplida","No cumplida"))</f>
        <v>Cumplida</v>
      </c>
      <c r="N12" s="69" t="s">
        <v>435</v>
      </c>
      <c r="O12" s="69"/>
      <c r="P12" s="53"/>
      <c r="Q12" s="53"/>
      <c r="R12" s="53"/>
      <c r="S12" s="53"/>
      <c r="T12" s="53"/>
      <c r="U12" s="53"/>
      <c r="V12" s="53"/>
      <c r="W12" s="53"/>
    </row>
    <row r="13" spans="1:26" s="54" customFormat="1" ht="69" customHeight="1" x14ac:dyDescent="0.25">
      <c r="A13" s="53"/>
      <c r="B13" s="69" t="s">
        <v>421</v>
      </c>
      <c r="C13" s="78" t="s">
        <v>117</v>
      </c>
      <c r="D13" s="78" t="s">
        <v>118</v>
      </c>
      <c r="E13" s="78" t="s">
        <v>422</v>
      </c>
      <c r="F13" s="78">
        <v>3</v>
      </c>
      <c r="G13" s="79">
        <v>10000000</v>
      </c>
      <c r="H13" s="78" t="s">
        <v>423</v>
      </c>
      <c r="I13" s="69">
        <v>2022</v>
      </c>
      <c r="J13" s="69">
        <v>7</v>
      </c>
      <c r="K13" s="80">
        <v>5000000</v>
      </c>
      <c r="L13" s="81">
        <f t="shared" si="0"/>
        <v>2.3333333333333335</v>
      </c>
      <c r="M13" s="82" t="str">
        <f>IF(L13="","",IF(L13&gt;=1,"Cumplida","No cumplida"))</f>
        <v>Cumplida</v>
      </c>
      <c r="N13" s="69" t="s">
        <v>436</v>
      </c>
      <c r="O13" s="69"/>
      <c r="P13" s="53"/>
      <c r="Q13" s="53"/>
      <c r="R13" s="53"/>
      <c r="S13" s="53"/>
      <c r="T13" s="53"/>
      <c r="U13" s="53"/>
      <c r="V13" s="53"/>
      <c r="W13" s="53"/>
    </row>
    <row r="14" spans="1:26" s="54" customFormat="1" ht="68.099999999999994" customHeight="1" x14ac:dyDescent="0.25">
      <c r="A14" s="53"/>
      <c r="B14" s="69" t="s">
        <v>424</v>
      </c>
      <c r="C14" s="78" t="s">
        <v>119</v>
      </c>
      <c r="D14" s="78" t="s">
        <v>120</v>
      </c>
      <c r="E14" s="78" t="s">
        <v>425</v>
      </c>
      <c r="F14" s="78" t="s">
        <v>426</v>
      </c>
      <c r="G14" s="79">
        <v>1000000</v>
      </c>
      <c r="H14" s="78" t="s">
        <v>427</v>
      </c>
      <c r="I14" s="69">
        <v>2022</v>
      </c>
      <c r="J14" s="83">
        <v>0.5</v>
      </c>
      <c r="K14" s="80">
        <v>1000000</v>
      </c>
      <c r="L14" s="81">
        <f t="shared" si="0"/>
        <v>1</v>
      </c>
      <c r="M14" s="82" t="str">
        <f>IF(L14="","",IF(L14&gt;=1,"Cumplida","No cumplida"))</f>
        <v>Cumplida</v>
      </c>
      <c r="N14" s="84" t="s">
        <v>435</v>
      </c>
      <c r="O14" s="84"/>
      <c r="P14" s="53"/>
      <c r="Q14" s="53"/>
      <c r="R14" s="53"/>
      <c r="S14" s="53"/>
      <c r="T14" s="53"/>
      <c r="U14" s="53"/>
      <c r="V14" s="53"/>
      <c r="W14" s="53"/>
    </row>
    <row r="15" spans="1:26" s="54" customFormat="1" ht="56.1" customHeight="1" x14ac:dyDescent="0.25">
      <c r="A15" s="53"/>
      <c r="B15" s="69">
        <v>1</v>
      </c>
      <c r="C15" s="85" t="str">
        <f>+'5 Plan de Acción -Estrategias '!C13</f>
        <v>Caminata</v>
      </c>
      <c r="D15" s="85" t="str">
        <f>+'5 Plan de Acción -Estrategias '!D13</f>
        <v>Capacitación</v>
      </c>
      <c r="E15" s="85" t="str">
        <f>+'5 Plan de Acción -Estrategias '!E13</f>
        <v>Realizar actividades de capacitación y sensibilización para promover los beneficios de las caminatas a la movilidad de la ciudad</v>
      </c>
      <c r="F15" s="85">
        <f>+'5 Plan de Acción -Estrategias '!F13</f>
        <v>4</v>
      </c>
      <c r="G15" s="85">
        <f>+'5 Plan de Acción -Estrategias '!G13</f>
        <v>0</v>
      </c>
      <c r="H15" s="85" t="str">
        <f>+'5 Plan de Acción -Estrategias '!H13</f>
        <v>Camila Andrea López
Referente Ambiental</v>
      </c>
      <c r="I15" s="102">
        <v>2025</v>
      </c>
      <c r="J15" s="103"/>
      <c r="K15" s="104"/>
      <c r="L15" s="81">
        <f t="shared" si="0"/>
        <v>0</v>
      </c>
      <c r="M15" s="82" t="str">
        <f t="shared" ref="M15:M64" si="1">IF(L15="","",IF(L15&gt;=1,"Cumplida","No cumplida"))</f>
        <v>No cumplida</v>
      </c>
      <c r="N15" s="103"/>
      <c r="O15" s="103"/>
      <c r="P15" s="53"/>
      <c r="Q15" s="53"/>
      <c r="R15" s="53"/>
      <c r="S15" s="53"/>
      <c r="T15" s="53"/>
      <c r="U15" s="53"/>
      <c r="V15" s="53"/>
      <c r="W15" s="53"/>
    </row>
    <row r="16" spans="1:26" s="54" customFormat="1" ht="56.1" customHeight="1" x14ac:dyDescent="0.25">
      <c r="A16" s="53"/>
      <c r="B16" s="69">
        <v>2</v>
      </c>
      <c r="C16" s="85" t="str">
        <f>+'5 Plan de Acción -Estrategias '!C14</f>
        <v>Bicicleta</v>
      </c>
      <c r="D16" s="85" t="str">
        <f>+'5 Plan de Acción -Estrategias '!D14</f>
        <v>Infraestructura</v>
      </c>
      <c r="E16" s="85" t="str">
        <f>+'5 Plan de Acción -Estrategias '!E14</f>
        <v>Instalar punto de herramientas para ciclistas en la zona de biciparqueaderos de las Sedes Normandía y Fontibón para la vigencia 2026</v>
      </c>
      <c r="F16" s="85">
        <f>+'5 Plan de Acción -Estrategias '!F14</f>
        <v>1</v>
      </c>
      <c r="G16" s="85">
        <f>+'5 Plan de Acción -Estrategias '!G14</f>
        <v>2000000</v>
      </c>
      <c r="H16" s="85" t="str">
        <f>+'5 Plan de Acción -Estrategias '!H14</f>
        <v>Olga Lucía Tibaduiza
Profesional Especializada Gestión Administrativa</v>
      </c>
      <c r="I16" s="102">
        <v>2025</v>
      </c>
      <c r="J16" s="103"/>
      <c r="K16" s="104"/>
      <c r="L16" s="81">
        <f t="shared" si="0"/>
        <v>0</v>
      </c>
      <c r="M16" s="82" t="str">
        <f t="shared" si="1"/>
        <v>No cumplida</v>
      </c>
      <c r="N16" s="103"/>
      <c r="O16" s="103"/>
      <c r="P16" s="53"/>
      <c r="Q16" s="53"/>
      <c r="R16" s="53"/>
      <c r="S16" s="53"/>
      <c r="T16" s="53"/>
      <c r="U16" s="53"/>
      <c r="V16" s="53"/>
      <c r="W16" s="53"/>
    </row>
    <row r="17" spans="1:23" s="54" customFormat="1" ht="56.1" customHeight="1" x14ac:dyDescent="0.25">
      <c r="A17" s="53"/>
      <c r="B17" s="69">
        <v>3</v>
      </c>
      <c r="C17" s="85" t="str">
        <f>+'5 Plan de Acción -Estrategias '!C15</f>
        <v>Transporte Público</v>
      </c>
      <c r="D17" s="85" t="str">
        <f>+'5 Plan de Acción -Estrategias '!D15</f>
        <v>Capacitación</v>
      </c>
      <c r="E17" s="85" t="str">
        <f>+'5 Plan de Acción -Estrategias '!E15</f>
        <v>Capacitar a los colaboradores de la Entidad acerca de las ventajas del uso del transporte público para la movilidad sostenible de la ciudad</v>
      </c>
      <c r="F17" s="85">
        <f>+'5 Plan de Acción -Estrategias '!F15</f>
        <v>4</v>
      </c>
      <c r="G17" s="85">
        <f>+'5 Plan de Acción -Estrategias '!G15</f>
        <v>0</v>
      </c>
      <c r="H17" s="85" t="str">
        <f>+'5 Plan de Acción -Estrategias '!H15</f>
        <v>Camila Andrea López
Referente Ambiental</v>
      </c>
      <c r="I17" s="102">
        <v>2025</v>
      </c>
      <c r="J17" s="103"/>
      <c r="K17" s="104"/>
      <c r="L17" s="81">
        <f t="shared" si="0"/>
        <v>0</v>
      </c>
      <c r="M17" s="82" t="str">
        <f t="shared" si="1"/>
        <v>No cumplida</v>
      </c>
      <c r="N17" s="103"/>
      <c r="O17" s="103"/>
      <c r="P17" s="53"/>
      <c r="Q17" s="53"/>
      <c r="R17" s="53"/>
      <c r="S17" s="53"/>
      <c r="T17" s="53"/>
      <c r="U17" s="53"/>
      <c r="V17" s="53"/>
      <c r="W17" s="53"/>
    </row>
    <row r="18" spans="1:23" s="54" customFormat="1" ht="56.1" customHeight="1" x14ac:dyDescent="0.25">
      <c r="A18" s="53"/>
      <c r="B18" s="69">
        <v>4</v>
      </c>
      <c r="C18" s="85" t="str">
        <f>+'5 Plan de Acción -Estrategias '!C16</f>
        <v>Transversal</v>
      </c>
      <c r="D18" s="85" t="str">
        <f>+'5 Plan de Acción -Estrategias '!D16</f>
        <v>Capacitación</v>
      </c>
      <c r="E18" s="85" t="str">
        <f>+'5 Plan de Acción -Estrategias '!E16</f>
        <v>Capacitar a los colaboradores de la Entidad acerca de la seguridad vial para ciclistas</v>
      </c>
      <c r="F18" s="85">
        <f>+'5 Plan de Acción -Estrategias '!F16</f>
        <v>4</v>
      </c>
      <c r="G18" s="85">
        <f>+'5 Plan de Acción -Estrategias '!G16</f>
        <v>0</v>
      </c>
      <c r="H18" s="85" t="str">
        <f>+'5 Plan de Acción -Estrategias '!H16</f>
        <v>Camila Andrea López
Referente Ambiental</v>
      </c>
      <c r="I18" s="102">
        <v>2025</v>
      </c>
      <c r="J18" s="103"/>
      <c r="K18" s="104"/>
      <c r="L18" s="81">
        <f t="shared" si="0"/>
        <v>0</v>
      </c>
      <c r="M18" s="82" t="str">
        <f t="shared" si="1"/>
        <v>No cumplida</v>
      </c>
      <c r="N18" s="103"/>
      <c r="O18" s="103"/>
      <c r="P18" s="53"/>
      <c r="Q18" s="53"/>
      <c r="R18" s="53"/>
      <c r="S18" s="53"/>
      <c r="T18" s="53"/>
      <c r="U18" s="53"/>
      <c r="V18" s="53"/>
      <c r="W18" s="53"/>
    </row>
    <row r="19" spans="1:23" s="54" customFormat="1" ht="56.1" customHeight="1" x14ac:dyDescent="0.25">
      <c r="A19" s="53"/>
      <c r="B19" s="69">
        <v>5</v>
      </c>
      <c r="C19" s="85" t="str">
        <f>+'5 Plan de Acción -Estrategias '!C17</f>
        <v>Bicicleta</v>
      </c>
      <c r="D19" s="85" t="str">
        <f>+'5 Plan de Acción -Estrategias '!D17</f>
        <v>Políticas corporativas</v>
      </c>
      <c r="E19" s="85" t="str">
        <f>+'5 Plan de Acción -Estrategias '!E17</f>
        <v>Cerrar los parqueaderos y reportar a la Secretaría Distrital de Movilidad los viajes en bicicleta realizados los Días de la Movilidad Sostenible (primer jueves de cada mes).</v>
      </c>
      <c r="F19" s="85">
        <f>+'5 Plan de Acción -Estrategias '!F17</f>
        <v>24</v>
      </c>
      <c r="G19" s="85">
        <f>+'5 Plan de Acción -Estrategias '!G17</f>
        <v>0</v>
      </c>
      <c r="H19" s="85" t="str">
        <f>+'5 Plan de Acción -Estrategias '!H17</f>
        <v>Olga Yamile Gonzalez
Subdirectora Corporativa</v>
      </c>
      <c r="I19" s="102"/>
      <c r="J19" s="103"/>
      <c r="K19" s="104"/>
      <c r="L19" s="81">
        <f t="shared" si="0"/>
        <v>0</v>
      </c>
      <c r="M19" s="82" t="str">
        <f t="shared" si="1"/>
        <v>No cumplida</v>
      </c>
      <c r="N19" s="103"/>
      <c r="O19" s="103"/>
      <c r="P19" s="53"/>
      <c r="Q19" s="53"/>
      <c r="R19" s="53"/>
      <c r="S19" s="53"/>
      <c r="T19" s="53"/>
      <c r="U19" s="53"/>
      <c r="V19" s="53"/>
      <c r="W19" s="53"/>
    </row>
    <row r="20" spans="1:23" s="54" customFormat="1" ht="56.1" customHeight="1" x14ac:dyDescent="0.25">
      <c r="A20" s="53"/>
      <c r="B20" s="69">
        <v>6</v>
      </c>
      <c r="C20" s="85">
        <f>+'5 Plan de Acción -Estrategias '!C18</f>
        <v>0</v>
      </c>
      <c r="D20" s="85">
        <f>+'5 Plan de Acción -Estrategias '!D18</f>
        <v>0</v>
      </c>
      <c r="E20" s="85">
        <f>+'5 Plan de Acción -Estrategias '!E18</f>
        <v>0</v>
      </c>
      <c r="F20" s="85">
        <f>+'5 Plan de Acción -Estrategias '!F18</f>
        <v>0</v>
      </c>
      <c r="G20" s="85">
        <f>+'5 Plan de Acción -Estrategias '!G18</f>
        <v>0</v>
      </c>
      <c r="H20" s="85">
        <f>+'5 Plan de Acción -Estrategias '!H18</f>
        <v>0</v>
      </c>
      <c r="I20" s="102"/>
      <c r="J20" s="103"/>
      <c r="K20" s="104"/>
      <c r="L20" s="81" t="str">
        <f t="shared" si="0"/>
        <v/>
      </c>
      <c r="M20" s="82" t="str">
        <f t="shared" si="1"/>
        <v/>
      </c>
      <c r="N20" s="103"/>
      <c r="O20" s="103"/>
      <c r="P20" s="53"/>
      <c r="Q20" s="53"/>
      <c r="R20" s="53"/>
      <c r="S20" s="53"/>
      <c r="T20" s="53"/>
      <c r="U20" s="53"/>
      <c r="V20" s="53"/>
      <c r="W20" s="53"/>
    </row>
    <row r="21" spans="1:23" s="54" customFormat="1" ht="56.1" customHeight="1" x14ac:dyDescent="0.25">
      <c r="A21" s="53"/>
      <c r="B21" s="69">
        <v>7</v>
      </c>
      <c r="C21" s="85">
        <f>+'5 Plan de Acción -Estrategias '!C19</f>
        <v>0</v>
      </c>
      <c r="D21" s="85">
        <f>+'5 Plan de Acción -Estrategias '!D19</f>
        <v>0</v>
      </c>
      <c r="E21" s="85">
        <f>+'5 Plan de Acción -Estrategias '!E19</f>
        <v>0</v>
      </c>
      <c r="F21" s="85">
        <f>+'5 Plan de Acción -Estrategias '!F19</f>
        <v>0</v>
      </c>
      <c r="G21" s="85">
        <f>+'5 Plan de Acción -Estrategias '!G19</f>
        <v>0</v>
      </c>
      <c r="H21" s="85">
        <f>+'5 Plan de Acción -Estrategias '!H19</f>
        <v>0</v>
      </c>
      <c r="I21" s="102"/>
      <c r="J21" s="103"/>
      <c r="K21" s="104"/>
      <c r="L21" s="81" t="str">
        <f t="shared" si="0"/>
        <v/>
      </c>
      <c r="M21" s="82" t="str">
        <f t="shared" si="1"/>
        <v/>
      </c>
      <c r="N21" s="103"/>
      <c r="O21" s="103"/>
      <c r="P21" s="53"/>
      <c r="Q21" s="53"/>
      <c r="R21" s="53"/>
      <c r="S21" s="53"/>
      <c r="T21" s="53"/>
      <c r="U21" s="53"/>
      <c r="V21" s="53"/>
      <c r="W21" s="53"/>
    </row>
    <row r="22" spans="1:23" s="54" customFormat="1" ht="56.1" customHeight="1" x14ac:dyDescent="0.25">
      <c r="A22" s="53"/>
      <c r="B22" s="69">
        <v>8</v>
      </c>
      <c r="C22" s="85">
        <f>+'5 Plan de Acción -Estrategias '!C20</f>
        <v>0</v>
      </c>
      <c r="D22" s="85">
        <f>+'5 Plan de Acción -Estrategias '!D20</f>
        <v>0</v>
      </c>
      <c r="E22" s="85">
        <f>+'5 Plan de Acción -Estrategias '!E20</f>
        <v>0</v>
      </c>
      <c r="F22" s="85">
        <f>+'5 Plan de Acción -Estrategias '!F20</f>
        <v>0</v>
      </c>
      <c r="G22" s="85">
        <f>+'5 Plan de Acción -Estrategias '!G20</f>
        <v>0</v>
      </c>
      <c r="H22" s="85">
        <f>+'5 Plan de Acción -Estrategias '!H20</f>
        <v>0</v>
      </c>
      <c r="I22" s="102"/>
      <c r="J22" s="103"/>
      <c r="K22" s="104"/>
      <c r="L22" s="81" t="str">
        <f t="shared" si="0"/>
        <v/>
      </c>
      <c r="M22" s="82" t="str">
        <f t="shared" si="1"/>
        <v/>
      </c>
      <c r="N22" s="103"/>
      <c r="O22" s="103"/>
      <c r="P22" s="53"/>
      <c r="Q22" s="53"/>
      <c r="R22" s="53"/>
      <c r="S22" s="53"/>
      <c r="T22" s="53"/>
      <c r="U22" s="53"/>
      <c r="V22" s="53"/>
      <c r="W22" s="53"/>
    </row>
    <row r="23" spans="1:23" s="54" customFormat="1" ht="56.1" customHeight="1" x14ac:dyDescent="0.25">
      <c r="A23" s="53"/>
      <c r="B23" s="69">
        <v>9</v>
      </c>
      <c r="C23" s="85">
        <f>+'5 Plan de Acción -Estrategias '!C21</f>
        <v>0</v>
      </c>
      <c r="D23" s="85">
        <f>+'5 Plan de Acción -Estrategias '!D21</f>
        <v>0</v>
      </c>
      <c r="E23" s="85">
        <f>+'5 Plan de Acción -Estrategias '!E21</f>
        <v>0</v>
      </c>
      <c r="F23" s="85">
        <f>+'5 Plan de Acción -Estrategias '!F21</f>
        <v>0</v>
      </c>
      <c r="G23" s="85">
        <f>+'5 Plan de Acción -Estrategias '!G21</f>
        <v>0</v>
      </c>
      <c r="H23" s="85">
        <f>+'5 Plan de Acción -Estrategias '!H21</f>
        <v>0</v>
      </c>
      <c r="I23" s="102"/>
      <c r="J23" s="103"/>
      <c r="K23" s="104"/>
      <c r="L23" s="81" t="str">
        <f t="shared" si="0"/>
        <v/>
      </c>
      <c r="M23" s="82" t="str">
        <f t="shared" si="1"/>
        <v/>
      </c>
      <c r="N23" s="103"/>
      <c r="O23" s="103"/>
      <c r="P23" s="53"/>
      <c r="Q23" s="53"/>
      <c r="R23" s="53"/>
      <c r="S23" s="53"/>
      <c r="T23" s="53"/>
      <c r="U23" s="53"/>
      <c r="V23" s="53"/>
      <c r="W23" s="53"/>
    </row>
    <row r="24" spans="1:23" s="54" customFormat="1" ht="56.1" customHeight="1" x14ac:dyDescent="0.25">
      <c r="A24" s="53"/>
      <c r="B24" s="69">
        <v>10</v>
      </c>
      <c r="C24" s="85">
        <f>+'5 Plan de Acción -Estrategias '!C22</f>
        <v>0</v>
      </c>
      <c r="D24" s="85">
        <f>+'5 Plan de Acción -Estrategias '!D22</f>
        <v>0</v>
      </c>
      <c r="E24" s="85">
        <f>+'5 Plan de Acción -Estrategias '!E22</f>
        <v>0</v>
      </c>
      <c r="F24" s="85">
        <f>+'5 Plan de Acción -Estrategias '!F22</f>
        <v>0</v>
      </c>
      <c r="G24" s="85">
        <f>+'5 Plan de Acción -Estrategias '!G22</f>
        <v>0</v>
      </c>
      <c r="H24" s="85">
        <f>+'5 Plan de Acción -Estrategias '!H22</f>
        <v>0</v>
      </c>
      <c r="I24" s="102"/>
      <c r="J24" s="103"/>
      <c r="K24" s="104"/>
      <c r="L24" s="81" t="str">
        <f t="shared" si="0"/>
        <v/>
      </c>
      <c r="M24" s="82" t="str">
        <f t="shared" si="1"/>
        <v/>
      </c>
      <c r="N24" s="103"/>
      <c r="O24" s="103"/>
      <c r="P24" s="53"/>
      <c r="Q24" s="53"/>
      <c r="R24" s="53"/>
      <c r="S24" s="53"/>
      <c r="T24" s="53"/>
      <c r="U24" s="53"/>
      <c r="V24" s="53"/>
      <c r="W24" s="53"/>
    </row>
    <row r="25" spans="1:23" s="54" customFormat="1" ht="56.1" customHeight="1" x14ac:dyDescent="0.25">
      <c r="A25" s="53"/>
      <c r="B25" s="69">
        <v>11</v>
      </c>
      <c r="C25" s="85">
        <f>+'5 Plan de Acción -Estrategias '!C23</f>
        <v>0</v>
      </c>
      <c r="D25" s="85">
        <f>+'5 Plan de Acción -Estrategias '!D23</f>
        <v>0</v>
      </c>
      <c r="E25" s="85">
        <f>+'5 Plan de Acción -Estrategias '!E23</f>
        <v>0</v>
      </c>
      <c r="F25" s="85">
        <f>+'5 Plan de Acción -Estrategias '!F23</f>
        <v>0</v>
      </c>
      <c r="G25" s="85">
        <f>+'5 Plan de Acción -Estrategias '!G23</f>
        <v>0</v>
      </c>
      <c r="H25" s="85">
        <f>+'5 Plan de Acción -Estrategias '!H23</f>
        <v>0</v>
      </c>
      <c r="I25" s="102"/>
      <c r="J25" s="103"/>
      <c r="K25" s="104"/>
      <c r="L25" s="81" t="str">
        <f t="shared" si="0"/>
        <v/>
      </c>
      <c r="M25" s="82" t="str">
        <f t="shared" si="1"/>
        <v/>
      </c>
      <c r="N25" s="103"/>
      <c r="O25" s="103"/>
      <c r="P25" s="53"/>
      <c r="Q25" s="53"/>
      <c r="R25" s="53"/>
      <c r="S25" s="53"/>
      <c r="T25" s="53"/>
      <c r="U25" s="53"/>
      <c r="V25" s="53"/>
      <c r="W25" s="53"/>
    </row>
    <row r="26" spans="1:23" s="54" customFormat="1" ht="56.1" customHeight="1" x14ac:dyDescent="0.25">
      <c r="A26" s="53"/>
      <c r="B26" s="69">
        <v>12</v>
      </c>
      <c r="C26" s="85">
        <f>+'5 Plan de Acción -Estrategias '!C24</f>
        <v>0</v>
      </c>
      <c r="D26" s="85">
        <f>+'5 Plan de Acción -Estrategias '!D24</f>
        <v>0</v>
      </c>
      <c r="E26" s="85">
        <f>+'5 Plan de Acción -Estrategias '!E24</f>
        <v>0</v>
      </c>
      <c r="F26" s="85">
        <f>+'5 Plan de Acción -Estrategias '!F24</f>
        <v>0</v>
      </c>
      <c r="G26" s="85">
        <f>+'5 Plan de Acción -Estrategias '!G24</f>
        <v>0</v>
      </c>
      <c r="H26" s="85">
        <f>+'5 Plan de Acción -Estrategias '!H24</f>
        <v>0</v>
      </c>
      <c r="I26" s="102"/>
      <c r="J26" s="103"/>
      <c r="K26" s="104"/>
      <c r="L26" s="81" t="str">
        <f t="shared" si="0"/>
        <v/>
      </c>
      <c r="M26" s="82" t="str">
        <f t="shared" si="1"/>
        <v/>
      </c>
      <c r="N26" s="103"/>
      <c r="O26" s="103"/>
      <c r="P26" s="53"/>
      <c r="Q26" s="53"/>
      <c r="R26" s="53"/>
      <c r="S26" s="53"/>
      <c r="T26" s="53"/>
      <c r="U26" s="53"/>
      <c r="V26" s="53"/>
      <c r="W26" s="53"/>
    </row>
    <row r="27" spans="1:23" s="54" customFormat="1" ht="56.1" customHeight="1" x14ac:dyDescent="0.25">
      <c r="A27" s="53"/>
      <c r="B27" s="69">
        <v>13</v>
      </c>
      <c r="C27" s="85">
        <f>+'5 Plan de Acción -Estrategias '!C25</f>
        <v>0</v>
      </c>
      <c r="D27" s="85">
        <f>+'5 Plan de Acción -Estrategias '!D25</f>
        <v>0</v>
      </c>
      <c r="E27" s="85">
        <f>+'5 Plan de Acción -Estrategias '!E25</f>
        <v>0</v>
      </c>
      <c r="F27" s="85">
        <f>+'5 Plan de Acción -Estrategias '!F25</f>
        <v>0</v>
      </c>
      <c r="G27" s="85">
        <f>+'5 Plan de Acción -Estrategias '!G25</f>
        <v>0</v>
      </c>
      <c r="H27" s="85">
        <f>+'5 Plan de Acción -Estrategias '!H25</f>
        <v>0</v>
      </c>
      <c r="I27" s="102"/>
      <c r="J27" s="103"/>
      <c r="K27" s="104"/>
      <c r="L27" s="81" t="str">
        <f t="shared" si="0"/>
        <v/>
      </c>
      <c r="M27" s="82" t="str">
        <f t="shared" si="1"/>
        <v/>
      </c>
      <c r="N27" s="103"/>
      <c r="O27" s="103"/>
      <c r="P27" s="53"/>
      <c r="Q27" s="53"/>
      <c r="R27" s="53"/>
      <c r="S27" s="53"/>
      <c r="T27" s="53"/>
      <c r="U27" s="53"/>
      <c r="V27" s="53"/>
      <c r="W27" s="53"/>
    </row>
    <row r="28" spans="1:23" s="54" customFormat="1" ht="56.1" customHeight="1" x14ac:dyDescent="0.25">
      <c r="A28" s="53"/>
      <c r="B28" s="69">
        <v>14</v>
      </c>
      <c r="C28" s="85">
        <f>+'5 Plan de Acción -Estrategias '!C26</f>
        <v>0</v>
      </c>
      <c r="D28" s="85">
        <f>+'5 Plan de Acción -Estrategias '!D26</f>
        <v>0</v>
      </c>
      <c r="E28" s="85">
        <f>+'5 Plan de Acción -Estrategias '!E26</f>
        <v>0</v>
      </c>
      <c r="F28" s="85">
        <f>+'5 Plan de Acción -Estrategias '!F26</f>
        <v>0</v>
      </c>
      <c r="G28" s="85">
        <f>+'5 Plan de Acción -Estrategias '!G26</f>
        <v>0</v>
      </c>
      <c r="H28" s="85">
        <f>+'5 Plan de Acción -Estrategias '!H26</f>
        <v>0</v>
      </c>
      <c r="I28" s="102"/>
      <c r="J28" s="103"/>
      <c r="K28" s="104"/>
      <c r="L28" s="81" t="str">
        <f t="shared" si="0"/>
        <v/>
      </c>
      <c r="M28" s="82" t="str">
        <f t="shared" si="1"/>
        <v/>
      </c>
      <c r="N28" s="103"/>
      <c r="O28" s="103"/>
      <c r="P28" s="53"/>
      <c r="Q28" s="53"/>
      <c r="R28" s="53"/>
      <c r="S28" s="53"/>
      <c r="T28" s="53"/>
      <c r="U28" s="53"/>
      <c r="V28" s="53"/>
      <c r="W28" s="53"/>
    </row>
    <row r="29" spans="1:23" s="54" customFormat="1" ht="56.1" customHeight="1" x14ac:dyDescent="0.25">
      <c r="A29" s="53"/>
      <c r="B29" s="69">
        <v>15</v>
      </c>
      <c r="C29" s="85">
        <f>+'5 Plan de Acción -Estrategias '!C27</f>
        <v>0</v>
      </c>
      <c r="D29" s="85">
        <f>+'5 Plan de Acción -Estrategias '!D27</f>
        <v>0</v>
      </c>
      <c r="E29" s="85">
        <f>+'5 Plan de Acción -Estrategias '!E27</f>
        <v>0</v>
      </c>
      <c r="F29" s="85">
        <f>+'5 Plan de Acción -Estrategias '!F27</f>
        <v>0</v>
      </c>
      <c r="G29" s="85">
        <f>+'5 Plan de Acción -Estrategias '!G27</f>
        <v>0</v>
      </c>
      <c r="H29" s="85">
        <f>+'5 Plan de Acción -Estrategias '!H27</f>
        <v>0</v>
      </c>
      <c r="I29" s="102"/>
      <c r="J29" s="103"/>
      <c r="K29" s="104"/>
      <c r="L29" s="81" t="str">
        <f t="shared" si="0"/>
        <v/>
      </c>
      <c r="M29" s="82" t="str">
        <f t="shared" si="1"/>
        <v/>
      </c>
      <c r="N29" s="103"/>
      <c r="O29" s="103"/>
      <c r="P29" s="53"/>
      <c r="Q29" s="53"/>
      <c r="R29" s="53"/>
      <c r="S29" s="53"/>
      <c r="T29" s="53"/>
      <c r="U29" s="53"/>
      <c r="V29" s="53"/>
      <c r="W29" s="53"/>
    </row>
    <row r="30" spans="1:23" s="54" customFormat="1" ht="56.1" customHeight="1" x14ac:dyDescent="0.25">
      <c r="A30" s="53"/>
      <c r="B30" s="69">
        <v>16</v>
      </c>
      <c r="C30" s="85">
        <f>+'5 Plan de Acción -Estrategias '!C28</f>
        <v>0</v>
      </c>
      <c r="D30" s="85">
        <f>+'5 Plan de Acción -Estrategias '!D28</f>
        <v>0</v>
      </c>
      <c r="E30" s="85">
        <f>+'5 Plan de Acción -Estrategias '!E28</f>
        <v>0</v>
      </c>
      <c r="F30" s="85">
        <f>+'5 Plan de Acción -Estrategias '!F28</f>
        <v>0</v>
      </c>
      <c r="G30" s="85">
        <f>+'5 Plan de Acción -Estrategias '!G28</f>
        <v>0</v>
      </c>
      <c r="H30" s="85">
        <f>+'5 Plan de Acción -Estrategias '!H28</f>
        <v>0</v>
      </c>
      <c r="I30" s="102"/>
      <c r="J30" s="103"/>
      <c r="K30" s="104"/>
      <c r="L30" s="81" t="str">
        <f t="shared" si="0"/>
        <v/>
      </c>
      <c r="M30" s="82" t="str">
        <f t="shared" si="1"/>
        <v/>
      </c>
      <c r="N30" s="103"/>
      <c r="O30" s="103"/>
      <c r="P30" s="53"/>
      <c r="Q30" s="53"/>
      <c r="R30" s="53"/>
      <c r="S30" s="53"/>
      <c r="T30" s="53"/>
      <c r="U30" s="53"/>
      <c r="V30" s="53"/>
      <c r="W30" s="53"/>
    </row>
    <row r="31" spans="1:23" s="54" customFormat="1" ht="56.1" customHeight="1" x14ac:dyDescent="0.25">
      <c r="A31" s="53"/>
      <c r="B31" s="69">
        <v>17</v>
      </c>
      <c r="C31" s="85">
        <f>+'5 Plan de Acción -Estrategias '!C29</f>
        <v>0</v>
      </c>
      <c r="D31" s="85">
        <f>+'5 Plan de Acción -Estrategias '!D29</f>
        <v>0</v>
      </c>
      <c r="E31" s="85">
        <f>+'5 Plan de Acción -Estrategias '!E29</f>
        <v>0</v>
      </c>
      <c r="F31" s="85">
        <f>+'5 Plan de Acción -Estrategias '!F29</f>
        <v>0</v>
      </c>
      <c r="G31" s="85">
        <f>+'5 Plan de Acción -Estrategias '!G29</f>
        <v>0</v>
      </c>
      <c r="H31" s="85">
        <f>+'5 Plan de Acción -Estrategias '!H29</f>
        <v>0</v>
      </c>
      <c r="I31" s="102"/>
      <c r="J31" s="103"/>
      <c r="K31" s="104"/>
      <c r="L31" s="81" t="str">
        <f t="shared" si="0"/>
        <v/>
      </c>
      <c r="M31" s="82" t="str">
        <f t="shared" si="1"/>
        <v/>
      </c>
      <c r="N31" s="103"/>
      <c r="O31" s="103"/>
      <c r="P31" s="53"/>
      <c r="Q31" s="53"/>
      <c r="R31" s="53"/>
      <c r="S31" s="53"/>
      <c r="T31" s="53"/>
      <c r="U31" s="53"/>
      <c r="V31" s="53"/>
      <c r="W31" s="53"/>
    </row>
    <row r="32" spans="1:23" s="54" customFormat="1" ht="56.1" customHeight="1" x14ac:dyDescent="0.25">
      <c r="A32" s="53"/>
      <c r="B32" s="69">
        <v>18</v>
      </c>
      <c r="C32" s="85">
        <f>+'5 Plan de Acción -Estrategias '!C30</f>
        <v>0</v>
      </c>
      <c r="D32" s="85">
        <f>+'5 Plan de Acción -Estrategias '!D30</f>
        <v>0</v>
      </c>
      <c r="E32" s="85">
        <f>+'5 Plan de Acción -Estrategias '!E30</f>
        <v>0</v>
      </c>
      <c r="F32" s="85">
        <f>+'5 Plan de Acción -Estrategias '!F30</f>
        <v>0</v>
      </c>
      <c r="G32" s="85">
        <f>+'5 Plan de Acción -Estrategias '!G30</f>
        <v>0</v>
      </c>
      <c r="H32" s="85">
        <f>+'5 Plan de Acción -Estrategias '!H30</f>
        <v>0</v>
      </c>
      <c r="I32" s="102"/>
      <c r="J32" s="103"/>
      <c r="K32" s="104"/>
      <c r="L32" s="81" t="str">
        <f t="shared" si="0"/>
        <v/>
      </c>
      <c r="M32" s="82" t="str">
        <f t="shared" si="1"/>
        <v/>
      </c>
      <c r="N32" s="103"/>
      <c r="O32" s="103"/>
      <c r="P32" s="53"/>
      <c r="Q32" s="53"/>
      <c r="R32" s="53"/>
      <c r="S32" s="53"/>
      <c r="T32" s="53"/>
      <c r="U32" s="53"/>
      <c r="V32" s="53"/>
      <c r="W32" s="53"/>
    </row>
    <row r="33" spans="1:23" s="54" customFormat="1" ht="56.1" customHeight="1" x14ac:dyDescent="0.25">
      <c r="A33" s="53"/>
      <c r="B33" s="69">
        <v>19</v>
      </c>
      <c r="C33" s="85">
        <f>+'5 Plan de Acción -Estrategias '!C31</f>
        <v>0</v>
      </c>
      <c r="D33" s="85">
        <f>+'5 Plan de Acción -Estrategias '!D31</f>
        <v>0</v>
      </c>
      <c r="E33" s="85">
        <f>+'5 Plan de Acción -Estrategias '!E31</f>
        <v>0</v>
      </c>
      <c r="F33" s="85">
        <f>+'5 Plan de Acción -Estrategias '!F31</f>
        <v>0</v>
      </c>
      <c r="G33" s="85">
        <f>+'5 Plan de Acción -Estrategias '!G31</f>
        <v>0</v>
      </c>
      <c r="H33" s="85">
        <f>+'5 Plan de Acción -Estrategias '!H31</f>
        <v>0</v>
      </c>
      <c r="I33" s="102"/>
      <c r="J33" s="103"/>
      <c r="K33" s="104"/>
      <c r="L33" s="81" t="str">
        <f t="shared" si="0"/>
        <v/>
      </c>
      <c r="M33" s="82" t="str">
        <f t="shared" si="1"/>
        <v/>
      </c>
      <c r="N33" s="103"/>
      <c r="O33" s="103"/>
      <c r="P33" s="53"/>
      <c r="Q33" s="53"/>
      <c r="R33" s="53"/>
      <c r="S33" s="53"/>
      <c r="T33" s="53"/>
      <c r="U33" s="53"/>
      <c r="V33" s="53"/>
      <c r="W33" s="53"/>
    </row>
    <row r="34" spans="1:23" s="54" customFormat="1" ht="56.1" customHeight="1" x14ac:dyDescent="0.25">
      <c r="A34" s="53"/>
      <c r="B34" s="69">
        <v>20</v>
      </c>
      <c r="C34" s="85">
        <f>+'5 Plan de Acción -Estrategias '!C32</f>
        <v>0</v>
      </c>
      <c r="D34" s="85">
        <f>+'5 Plan de Acción -Estrategias '!D32</f>
        <v>0</v>
      </c>
      <c r="E34" s="85">
        <f>+'5 Plan de Acción -Estrategias '!E32</f>
        <v>0</v>
      </c>
      <c r="F34" s="85">
        <f>+'5 Plan de Acción -Estrategias '!F32</f>
        <v>0</v>
      </c>
      <c r="G34" s="85">
        <f>+'5 Plan de Acción -Estrategias '!G32</f>
        <v>0</v>
      </c>
      <c r="H34" s="85">
        <f>+'5 Plan de Acción -Estrategias '!H32</f>
        <v>0</v>
      </c>
      <c r="I34" s="102"/>
      <c r="J34" s="103"/>
      <c r="K34" s="104"/>
      <c r="L34" s="81" t="str">
        <f t="shared" si="0"/>
        <v/>
      </c>
      <c r="M34" s="82" t="str">
        <f t="shared" si="1"/>
        <v/>
      </c>
      <c r="N34" s="103"/>
      <c r="O34" s="103"/>
      <c r="P34" s="53"/>
      <c r="Q34" s="53"/>
      <c r="R34" s="53"/>
      <c r="S34" s="53"/>
      <c r="T34" s="53"/>
      <c r="U34" s="53"/>
      <c r="V34" s="53"/>
      <c r="W34" s="53"/>
    </row>
    <row r="35" spans="1:23" s="54" customFormat="1" ht="56.1" customHeight="1" x14ac:dyDescent="0.25">
      <c r="A35" s="53"/>
      <c r="B35" s="69">
        <v>21</v>
      </c>
      <c r="C35" s="85">
        <f>+'5 Plan de Acción -Estrategias '!C33</f>
        <v>0</v>
      </c>
      <c r="D35" s="85">
        <f>+'5 Plan de Acción -Estrategias '!D33</f>
        <v>0</v>
      </c>
      <c r="E35" s="85">
        <f>+'5 Plan de Acción -Estrategias '!E33</f>
        <v>0</v>
      </c>
      <c r="F35" s="85">
        <f>+'5 Plan de Acción -Estrategias '!F33</f>
        <v>0</v>
      </c>
      <c r="G35" s="85">
        <f>+'5 Plan de Acción -Estrategias '!G33</f>
        <v>0</v>
      </c>
      <c r="H35" s="85">
        <f>+'5 Plan de Acción -Estrategias '!H33</f>
        <v>0</v>
      </c>
      <c r="I35" s="102"/>
      <c r="J35" s="103"/>
      <c r="K35" s="104"/>
      <c r="L35" s="81" t="str">
        <f t="shared" si="0"/>
        <v/>
      </c>
      <c r="M35" s="82" t="str">
        <f t="shared" si="1"/>
        <v/>
      </c>
      <c r="N35" s="103"/>
      <c r="O35" s="103"/>
      <c r="P35" s="53"/>
      <c r="Q35" s="53"/>
      <c r="R35" s="53"/>
      <c r="S35" s="53"/>
      <c r="T35" s="53"/>
      <c r="U35" s="53"/>
      <c r="V35" s="53"/>
      <c r="W35" s="53"/>
    </row>
    <row r="36" spans="1:23" s="54" customFormat="1" ht="56.1" customHeight="1" x14ac:dyDescent="0.25">
      <c r="A36" s="53"/>
      <c r="B36" s="69">
        <v>22</v>
      </c>
      <c r="C36" s="85">
        <f>+'5 Plan de Acción -Estrategias '!C34</f>
        <v>0</v>
      </c>
      <c r="D36" s="85">
        <f>+'5 Plan de Acción -Estrategias '!D34</f>
        <v>0</v>
      </c>
      <c r="E36" s="85">
        <f>+'5 Plan de Acción -Estrategias '!E34</f>
        <v>0</v>
      </c>
      <c r="F36" s="85">
        <f>+'5 Plan de Acción -Estrategias '!F34</f>
        <v>0</v>
      </c>
      <c r="G36" s="85">
        <f>+'5 Plan de Acción -Estrategias '!G34</f>
        <v>0</v>
      </c>
      <c r="H36" s="85">
        <f>+'5 Plan de Acción -Estrategias '!H34</f>
        <v>0</v>
      </c>
      <c r="I36" s="102"/>
      <c r="J36" s="103"/>
      <c r="K36" s="104"/>
      <c r="L36" s="81" t="str">
        <f t="shared" si="0"/>
        <v/>
      </c>
      <c r="M36" s="82" t="str">
        <f t="shared" si="1"/>
        <v/>
      </c>
      <c r="N36" s="103"/>
      <c r="O36" s="103"/>
      <c r="P36" s="53"/>
      <c r="Q36" s="53"/>
      <c r="R36" s="53"/>
      <c r="S36" s="53"/>
      <c r="T36" s="53"/>
      <c r="U36" s="53"/>
      <c r="V36" s="53"/>
      <c r="W36" s="53"/>
    </row>
    <row r="37" spans="1:23" s="54" customFormat="1" ht="56.1" customHeight="1" x14ac:dyDescent="0.25">
      <c r="A37" s="53"/>
      <c r="B37" s="69">
        <v>23</v>
      </c>
      <c r="C37" s="85">
        <f>+'5 Plan de Acción -Estrategias '!C35</f>
        <v>0</v>
      </c>
      <c r="D37" s="85">
        <f>+'5 Plan de Acción -Estrategias '!D35</f>
        <v>0</v>
      </c>
      <c r="E37" s="85">
        <f>+'5 Plan de Acción -Estrategias '!E35</f>
        <v>0</v>
      </c>
      <c r="F37" s="85">
        <f>+'5 Plan de Acción -Estrategias '!F35</f>
        <v>0</v>
      </c>
      <c r="G37" s="85">
        <f>+'5 Plan de Acción -Estrategias '!G35</f>
        <v>0</v>
      </c>
      <c r="H37" s="85">
        <f>+'5 Plan de Acción -Estrategias '!H35</f>
        <v>0</v>
      </c>
      <c r="I37" s="102"/>
      <c r="J37" s="103"/>
      <c r="K37" s="104"/>
      <c r="L37" s="81" t="str">
        <f t="shared" si="0"/>
        <v/>
      </c>
      <c r="M37" s="82" t="str">
        <f t="shared" si="1"/>
        <v/>
      </c>
      <c r="N37" s="103"/>
      <c r="O37" s="103"/>
      <c r="P37" s="53"/>
      <c r="Q37" s="53"/>
      <c r="R37" s="53"/>
      <c r="S37" s="53"/>
      <c r="T37" s="53"/>
      <c r="U37" s="53"/>
      <c r="V37" s="53"/>
      <c r="W37" s="53"/>
    </row>
    <row r="38" spans="1:23" s="54" customFormat="1" ht="56.1" customHeight="1" x14ac:dyDescent="0.25">
      <c r="A38" s="53"/>
      <c r="B38" s="69">
        <v>24</v>
      </c>
      <c r="C38" s="85">
        <f>+'5 Plan de Acción -Estrategias '!C36</f>
        <v>0</v>
      </c>
      <c r="D38" s="85">
        <f>+'5 Plan de Acción -Estrategias '!D36</f>
        <v>0</v>
      </c>
      <c r="E38" s="85">
        <f>+'5 Plan de Acción -Estrategias '!E36</f>
        <v>0</v>
      </c>
      <c r="F38" s="85">
        <f>+'5 Plan de Acción -Estrategias '!F36</f>
        <v>0</v>
      </c>
      <c r="G38" s="85">
        <f>+'5 Plan de Acción -Estrategias '!G36</f>
        <v>0</v>
      </c>
      <c r="H38" s="85">
        <f>+'5 Plan de Acción -Estrategias '!H36</f>
        <v>0</v>
      </c>
      <c r="I38" s="102"/>
      <c r="J38" s="103"/>
      <c r="K38" s="104"/>
      <c r="L38" s="81" t="str">
        <f t="shared" si="0"/>
        <v/>
      </c>
      <c r="M38" s="82" t="str">
        <f t="shared" si="1"/>
        <v/>
      </c>
      <c r="N38" s="103"/>
      <c r="O38" s="103"/>
      <c r="P38" s="53"/>
      <c r="Q38" s="53"/>
      <c r="R38" s="53"/>
      <c r="S38" s="53"/>
      <c r="T38" s="53"/>
      <c r="U38" s="53"/>
      <c r="V38" s="53"/>
      <c r="W38" s="53"/>
    </row>
    <row r="39" spans="1:23" s="54" customFormat="1" ht="56.1" customHeight="1" x14ac:dyDescent="0.25">
      <c r="A39" s="53"/>
      <c r="B39" s="69">
        <v>25</v>
      </c>
      <c r="C39" s="85">
        <f>+'5 Plan de Acción -Estrategias '!C37</f>
        <v>0</v>
      </c>
      <c r="D39" s="85">
        <f>+'5 Plan de Acción -Estrategias '!D37</f>
        <v>0</v>
      </c>
      <c r="E39" s="85">
        <f>+'5 Plan de Acción -Estrategias '!E37</f>
        <v>0</v>
      </c>
      <c r="F39" s="85">
        <f>+'5 Plan de Acción -Estrategias '!F37</f>
        <v>0</v>
      </c>
      <c r="G39" s="85">
        <f>+'5 Plan de Acción -Estrategias '!G37</f>
        <v>0</v>
      </c>
      <c r="H39" s="85">
        <f>+'5 Plan de Acción -Estrategias '!H37</f>
        <v>0</v>
      </c>
      <c r="I39" s="102"/>
      <c r="J39" s="103"/>
      <c r="K39" s="104"/>
      <c r="L39" s="81" t="str">
        <f t="shared" si="0"/>
        <v/>
      </c>
      <c r="M39" s="82" t="str">
        <f t="shared" si="1"/>
        <v/>
      </c>
      <c r="N39" s="103"/>
      <c r="O39" s="103"/>
      <c r="P39" s="53"/>
      <c r="Q39" s="53"/>
      <c r="R39" s="53"/>
      <c r="S39" s="53"/>
      <c r="T39" s="53"/>
      <c r="U39" s="53"/>
      <c r="V39" s="53"/>
      <c r="W39" s="53"/>
    </row>
    <row r="40" spans="1:23" s="54" customFormat="1" ht="56.1" customHeight="1" x14ac:dyDescent="0.25">
      <c r="A40" s="53"/>
      <c r="B40" s="69">
        <v>26</v>
      </c>
      <c r="C40" s="85">
        <f>+'5 Plan de Acción -Estrategias '!C38</f>
        <v>0</v>
      </c>
      <c r="D40" s="85">
        <f>+'5 Plan de Acción -Estrategias '!D38</f>
        <v>0</v>
      </c>
      <c r="E40" s="85">
        <f>+'5 Plan de Acción -Estrategias '!E38</f>
        <v>0</v>
      </c>
      <c r="F40" s="85">
        <f>+'5 Plan de Acción -Estrategias '!F38</f>
        <v>0</v>
      </c>
      <c r="G40" s="85">
        <f>+'5 Plan de Acción -Estrategias '!G38</f>
        <v>0</v>
      </c>
      <c r="H40" s="85">
        <f>+'5 Plan de Acción -Estrategias '!H38</f>
        <v>0</v>
      </c>
      <c r="I40" s="102"/>
      <c r="J40" s="103"/>
      <c r="K40" s="104"/>
      <c r="L40" s="81" t="str">
        <f t="shared" si="0"/>
        <v/>
      </c>
      <c r="M40" s="82" t="str">
        <f t="shared" si="1"/>
        <v/>
      </c>
      <c r="N40" s="103"/>
      <c r="O40" s="103"/>
      <c r="P40" s="53"/>
      <c r="Q40" s="53"/>
      <c r="R40" s="53"/>
      <c r="S40" s="53"/>
      <c r="T40" s="53"/>
      <c r="U40" s="53"/>
      <c r="V40" s="53"/>
      <c r="W40" s="53"/>
    </row>
    <row r="41" spans="1:23" s="54" customFormat="1" ht="56.1" customHeight="1" x14ac:dyDescent="0.25">
      <c r="A41" s="53"/>
      <c r="B41" s="69">
        <v>27</v>
      </c>
      <c r="C41" s="85">
        <f>+'5 Plan de Acción -Estrategias '!C39</f>
        <v>0</v>
      </c>
      <c r="D41" s="85">
        <f>+'5 Plan de Acción -Estrategias '!D39</f>
        <v>0</v>
      </c>
      <c r="E41" s="85">
        <f>+'5 Plan de Acción -Estrategias '!E39</f>
        <v>0</v>
      </c>
      <c r="F41" s="85">
        <f>+'5 Plan de Acción -Estrategias '!F39</f>
        <v>0</v>
      </c>
      <c r="G41" s="85">
        <f>+'5 Plan de Acción -Estrategias '!G39</f>
        <v>0</v>
      </c>
      <c r="H41" s="85">
        <f>+'5 Plan de Acción -Estrategias '!H39</f>
        <v>0</v>
      </c>
      <c r="I41" s="102"/>
      <c r="J41" s="103"/>
      <c r="K41" s="104"/>
      <c r="L41" s="81" t="str">
        <f t="shared" si="0"/>
        <v/>
      </c>
      <c r="M41" s="82" t="str">
        <f t="shared" si="1"/>
        <v/>
      </c>
      <c r="N41" s="103"/>
      <c r="O41" s="103"/>
      <c r="P41" s="53"/>
      <c r="Q41" s="53"/>
      <c r="R41" s="53"/>
      <c r="S41" s="53"/>
      <c r="T41" s="53"/>
      <c r="U41" s="53"/>
      <c r="V41" s="53"/>
      <c r="W41" s="53"/>
    </row>
    <row r="42" spans="1:23" s="54" customFormat="1" ht="56.1" customHeight="1" x14ac:dyDescent="0.25">
      <c r="A42" s="53"/>
      <c r="B42" s="69">
        <v>28</v>
      </c>
      <c r="C42" s="85">
        <f>+'5 Plan de Acción -Estrategias '!C40</f>
        <v>0</v>
      </c>
      <c r="D42" s="85">
        <f>+'5 Plan de Acción -Estrategias '!D40</f>
        <v>0</v>
      </c>
      <c r="E42" s="85">
        <f>+'5 Plan de Acción -Estrategias '!E40</f>
        <v>0</v>
      </c>
      <c r="F42" s="85">
        <f>+'5 Plan de Acción -Estrategias '!F40</f>
        <v>0</v>
      </c>
      <c r="G42" s="85">
        <f>+'5 Plan de Acción -Estrategias '!G40</f>
        <v>0</v>
      </c>
      <c r="H42" s="85">
        <f>+'5 Plan de Acción -Estrategias '!H40</f>
        <v>0</v>
      </c>
      <c r="I42" s="102"/>
      <c r="J42" s="103"/>
      <c r="K42" s="104"/>
      <c r="L42" s="81" t="str">
        <f t="shared" si="0"/>
        <v/>
      </c>
      <c r="M42" s="82" t="str">
        <f t="shared" si="1"/>
        <v/>
      </c>
      <c r="N42" s="103"/>
      <c r="O42" s="103"/>
      <c r="P42" s="53"/>
      <c r="Q42" s="53"/>
      <c r="R42" s="53"/>
      <c r="S42" s="53"/>
      <c r="T42" s="53"/>
      <c r="U42" s="53"/>
      <c r="V42" s="53"/>
      <c r="W42" s="53"/>
    </row>
    <row r="43" spans="1:23" s="54" customFormat="1" ht="56.1" customHeight="1" x14ac:dyDescent="0.25">
      <c r="A43" s="53"/>
      <c r="B43" s="69">
        <v>29</v>
      </c>
      <c r="C43" s="85">
        <f>+'5 Plan de Acción -Estrategias '!C41</f>
        <v>0</v>
      </c>
      <c r="D43" s="85">
        <f>+'5 Plan de Acción -Estrategias '!D41</f>
        <v>0</v>
      </c>
      <c r="E43" s="85">
        <f>+'5 Plan de Acción -Estrategias '!E41</f>
        <v>0</v>
      </c>
      <c r="F43" s="85">
        <f>+'5 Plan de Acción -Estrategias '!F41</f>
        <v>0</v>
      </c>
      <c r="G43" s="85">
        <f>+'5 Plan de Acción -Estrategias '!G41</f>
        <v>0</v>
      </c>
      <c r="H43" s="85">
        <f>+'5 Plan de Acción -Estrategias '!H41</f>
        <v>0</v>
      </c>
      <c r="I43" s="102"/>
      <c r="J43" s="103"/>
      <c r="K43" s="104"/>
      <c r="L43" s="81" t="str">
        <f t="shared" si="0"/>
        <v/>
      </c>
      <c r="M43" s="82" t="str">
        <f t="shared" si="1"/>
        <v/>
      </c>
      <c r="N43" s="103"/>
      <c r="O43" s="103"/>
      <c r="P43" s="53"/>
      <c r="Q43" s="53"/>
      <c r="R43" s="53"/>
      <c r="S43" s="53"/>
      <c r="T43" s="53"/>
      <c r="U43" s="53"/>
      <c r="V43" s="53"/>
      <c r="W43" s="53"/>
    </row>
    <row r="44" spans="1:23" s="54" customFormat="1" ht="56.1" customHeight="1" x14ac:dyDescent="0.25">
      <c r="A44" s="53"/>
      <c r="B44" s="69">
        <v>30</v>
      </c>
      <c r="C44" s="85">
        <f>+'5 Plan de Acción -Estrategias '!C42</f>
        <v>0</v>
      </c>
      <c r="D44" s="85">
        <f>+'5 Plan de Acción -Estrategias '!D42</f>
        <v>0</v>
      </c>
      <c r="E44" s="85">
        <f>+'5 Plan de Acción -Estrategias '!E42</f>
        <v>0</v>
      </c>
      <c r="F44" s="85">
        <f>+'5 Plan de Acción -Estrategias '!F42</f>
        <v>0</v>
      </c>
      <c r="G44" s="85">
        <f>+'5 Plan de Acción -Estrategias '!G42</f>
        <v>0</v>
      </c>
      <c r="H44" s="85">
        <f>+'5 Plan de Acción -Estrategias '!H42</f>
        <v>0</v>
      </c>
      <c r="I44" s="102"/>
      <c r="J44" s="103"/>
      <c r="K44" s="104"/>
      <c r="L44" s="81" t="str">
        <f t="shared" si="0"/>
        <v/>
      </c>
      <c r="M44" s="82" t="str">
        <f t="shared" si="1"/>
        <v/>
      </c>
      <c r="N44" s="103"/>
      <c r="O44" s="103"/>
      <c r="P44" s="53"/>
      <c r="Q44" s="53"/>
      <c r="R44" s="53"/>
      <c r="S44" s="53"/>
      <c r="T44" s="53"/>
      <c r="U44" s="53"/>
      <c r="V44" s="53"/>
      <c r="W44" s="53"/>
    </row>
    <row r="45" spans="1:23" s="54" customFormat="1" ht="56.1" customHeight="1" x14ac:dyDescent="0.25">
      <c r="A45" s="53"/>
      <c r="B45" s="69">
        <v>31</v>
      </c>
      <c r="C45" s="85">
        <f>+'5 Plan de Acción -Estrategias '!C43</f>
        <v>0</v>
      </c>
      <c r="D45" s="85">
        <f>+'5 Plan de Acción -Estrategias '!D43</f>
        <v>0</v>
      </c>
      <c r="E45" s="85">
        <f>+'5 Plan de Acción -Estrategias '!E43</f>
        <v>0</v>
      </c>
      <c r="F45" s="85">
        <f>+'5 Plan de Acción -Estrategias '!F43</f>
        <v>0</v>
      </c>
      <c r="G45" s="85">
        <f>+'5 Plan de Acción -Estrategias '!G43</f>
        <v>0</v>
      </c>
      <c r="H45" s="85">
        <f>+'5 Plan de Acción -Estrategias '!H43</f>
        <v>0</v>
      </c>
      <c r="I45" s="102"/>
      <c r="J45" s="103"/>
      <c r="K45" s="104"/>
      <c r="L45" s="81" t="str">
        <f t="shared" si="0"/>
        <v/>
      </c>
      <c r="M45" s="82" t="str">
        <f t="shared" si="1"/>
        <v/>
      </c>
      <c r="N45" s="103"/>
      <c r="O45" s="103"/>
      <c r="P45" s="53"/>
      <c r="Q45" s="53"/>
      <c r="R45" s="53"/>
      <c r="S45" s="53"/>
      <c r="T45" s="53"/>
      <c r="U45" s="53"/>
      <c r="V45" s="53"/>
      <c r="W45" s="53"/>
    </row>
    <row r="46" spans="1:23" s="54" customFormat="1" ht="56.1" customHeight="1" x14ac:dyDescent="0.25">
      <c r="A46" s="53"/>
      <c r="B46" s="69">
        <v>32</v>
      </c>
      <c r="C46" s="85">
        <f>+'5 Plan de Acción -Estrategias '!C44</f>
        <v>0</v>
      </c>
      <c r="D46" s="85">
        <f>+'5 Plan de Acción -Estrategias '!D44</f>
        <v>0</v>
      </c>
      <c r="E46" s="85">
        <f>+'5 Plan de Acción -Estrategias '!E44</f>
        <v>0</v>
      </c>
      <c r="F46" s="85">
        <f>+'5 Plan de Acción -Estrategias '!F44</f>
        <v>0</v>
      </c>
      <c r="G46" s="85">
        <f>+'5 Plan de Acción -Estrategias '!G44</f>
        <v>0</v>
      </c>
      <c r="H46" s="85">
        <f>+'5 Plan de Acción -Estrategias '!H44</f>
        <v>0</v>
      </c>
      <c r="I46" s="102"/>
      <c r="J46" s="103"/>
      <c r="K46" s="104"/>
      <c r="L46" s="81" t="str">
        <f t="shared" si="0"/>
        <v/>
      </c>
      <c r="M46" s="82" t="str">
        <f t="shared" si="1"/>
        <v/>
      </c>
      <c r="N46" s="103"/>
      <c r="O46" s="103"/>
      <c r="P46" s="53"/>
      <c r="Q46" s="53"/>
      <c r="R46" s="53"/>
      <c r="S46" s="53"/>
      <c r="T46" s="53"/>
      <c r="U46" s="53"/>
      <c r="V46" s="53"/>
      <c r="W46" s="53"/>
    </row>
    <row r="47" spans="1:23" s="54" customFormat="1" ht="56.1" customHeight="1" x14ac:dyDescent="0.25">
      <c r="A47" s="53"/>
      <c r="B47" s="69">
        <v>33</v>
      </c>
      <c r="C47" s="85">
        <f>+'5 Plan de Acción -Estrategias '!C45</f>
        <v>0</v>
      </c>
      <c r="D47" s="85">
        <f>+'5 Plan de Acción -Estrategias '!D45</f>
        <v>0</v>
      </c>
      <c r="E47" s="85">
        <f>+'5 Plan de Acción -Estrategias '!E45</f>
        <v>0</v>
      </c>
      <c r="F47" s="85">
        <f>+'5 Plan de Acción -Estrategias '!F45</f>
        <v>0</v>
      </c>
      <c r="G47" s="85">
        <f>+'5 Plan de Acción -Estrategias '!G45</f>
        <v>0</v>
      </c>
      <c r="H47" s="85">
        <f>+'5 Plan de Acción -Estrategias '!H45</f>
        <v>0</v>
      </c>
      <c r="I47" s="102"/>
      <c r="J47" s="103"/>
      <c r="K47" s="104"/>
      <c r="L47" s="81" t="str">
        <f t="shared" si="0"/>
        <v/>
      </c>
      <c r="M47" s="82" t="str">
        <f t="shared" si="1"/>
        <v/>
      </c>
      <c r="N47" s="103"/>
      <c r="O47" s="103"/>
      <c r="P47" s="53"/>
      <c r="Q47" s="53"/>
      <c r="R47" s="53"/>
      <c r="S47" s="53"/>
      <c r="T47" s="53"/>
      <c r="U47" s="53"/>
      <c r="V47" s="53"/>
      <c r="W47" s="53"/>
    </row>
    <row r="48" spans="1:23" s="54" customFormat="1" ht="56.1" customHeight="1" x14ac:dyDescent="0.25">
      <c r="A48" s="53"/>
      <c r="B48" s="69">
        <v>34</v>
      </c>
      <c r="C48" s="85">
        <f>+'5 Plan de Acción -Estrategias '!C46</f>
        <v>0</v>
      </c>
      <c r="D48" s="85">
        <f>+'5 Plan de Acción -Estrategias '!D46</f>
        <v>0</v>
      </c>
      <c r="E48" s="85">
        <f>+'5 Plan de Acción -Estrategias '!E46</f>
        <v>0</v>
      </c>
      <c r="F48" s="85">
        <f>+'5 Plan de Acción -Estrategias '!F46</f>
        <v>0</v>
      </c>
      <c r="G48" s="85">
        <f>+'5 Plan de Acción -Estrategias '!G46</f>
        <v>0</v>
      </c>
      <c r="H48" s="85">
        <f>+'5 Plan de Acción -Estrategias '!H46</f>
        <v>0</v>
      </c>
      <c r="I48" s="102"/>
      <c r="J48" s="103"/>
      <c r="K48" s="104"/>
      <c r="L48" s="81" t="str">
        <f t="shared" si="0"/>
        <v/>
      </c>
      <c r="M48" s="82" t="str">
        <f t="shared" si="1"/>
        <v/>
      </c>
      <c r="N48" s="103"/>
      <c r="O48" s="103"/>
      <c r="P48" s="53"/>
      <c r="Q48" s="53"/>
      <c r="R48" s="53"/>
      <c r="S48" s="53"/>
      <c r="T48" s="53"/>
      <c r="U48" s="53"/>
      <c r="V48" s="53"/>
      <c r="W48" s="53"/>
    </row>
    <row r="49" spans="1:23" s="54" customFormat="1" ht="56.1" customHeight="1" x14ac:dyDescent="0.25">
      <c r="A49" s="53"/>
      <c r="B49" s="69">
        <v>35</v>
      </c>
      <c r="C49" s="85">
        <f>+'5 Plan de Acción -Estrategias '!C47</f>
        <v>0</v>
      </c>
      <c r="D49" s="85">
        <f>+'5 Plan de Acción -Estrategias '!D47</f>
        <v>0</v>
      </c>
      <c r="E49" s="85">
        <f>+'5 Plan de Acción -Estrategias '!E47</f>
        <v>0</v>
      </c>
      <c r="F49" s="85">
        <f>+'5 Plan de Acción -Estrategias '!F47</f>
        <v>0</v>
      </c>
      <c r="G49" s="85">
        <f>+'5 Plan de Acción -Estrategias '!G47</f>
        <v>0</v>
      </c>
      <c r="H49" s="85">
        <f>+'5 Plan de Acción -Estrategias '!H47</f>
        <v>0</v>
      </c>
      <c r="I49" s="102"/>
      <c r="J49" s="103"/>
      <c r="K49" s="104"/>
      <c r="L49" s="81" t="str">
        <f t="shared" si="0"/>
        <v/>
      </c>
      <c r="M49" s="82" t="str">
        <f t="shared" si="1"/>
        <v/>
      </c>
      <c r="N49" s="103"/>
      <c r="O49" s="103"/>
      <c r="P49" s="53"/>
      <c r="Q49" s="53"/>
      <c r="R49" s="53"/>
      <c r="S49" s="53"/>
      <c r="T49" s="53"/>
      <c r="U49" s="53"/>
      <c r="V49" s="53"/>
      <c r="W49" s="53"/>
    </row>
    <row r="50" spans="1:23" s="54" customFormat="1" ht="56.1" customHeight="1" x14ac:dyDescent="0.25">
      <c r="A50" s="53"/>
      <c r="B50" s="69">
        <v>36</v>
      </c>
      <c r="C50" s="85">
        <f>+'5 Plan de Acción -Estrategias '!C48</f>
        <v>0</v>
      </c>
      <c r="D50" s="85">
        <f>+'5 Plan de Acción -Estrategias '!D48</f>
        <v>0</v>
      </c>
      <c r="E50" s="85">
        <f>+'5 Plan de Acción -Estrategias '!E48</f>
        <v>0</v>
      </c>
      <c r="F50" s="85">
        <f>+'5 Plan de Acción -Estrategias '!F48</f>
        <v>0</v>
      </c>
      <c r="G50" s="85">
        <f>+'5 Plan de Acción -Estrategias '!G48</f>
        <v>0</v>
      </c>
      <c r="H50" s="85">
        <f>+'5 Plan de Acción -Estrategias '!H48</f>
        <v>0</v>
      </c>
      <c r="I50" s="102"/>
      <c r="J50" s="103"/>
      <c r="K50" s="104"/>
      <c r="L50" s="81" t="str">
        <f t="shared" si="0"/>
        <v/>
      </c>
      <c r="M50" s="82" t="str">
        <f t="shared" si="1"/>
        <v/>
      </c>
      <c r="N50" s="103"/>
      <c r="O50" s="103"/>
      <c r="P50" s="53"/>
      <c r="Q50" s="53"/>
      <c r="R50" s="53"/>
      <c r="S50" s="53"/>
      <c r="T50" s="53"/>
      <c r="U50" s="53"/>
      <c r="V50" s="53"/>
      <c r="W50" s="53"/>
    </row>
    <row r="51" spans="1:23" s="54" customFormat="1" ht="56.1" customHeight="1" x14ac:dyDescent="0.25">
      <c r="A51" s="53"/>
      <c r="B51" s="69">
        <v>37</v>
      </c>
      <c r="C51" s="85">
        <f>+'5 Plan de Acción -Estrategias '!C49</f>
        <v>0</v>
      </c>
      <c r="D51" s="85">
        <f>+'5 Plan de Acción -Estrategias '!D49</f>
        <v>0</v>
      </c>
      <c r="E51" s="85">
        <f>+'5 Plan de Acción -Estrategias '!E49</f>
        <v>0</v>
      </c>
      <c r="F51" s="85">
        <f>+'5 Plan de Acción -Estrategias '!F49</f>
        <v>0</v>
      </c>
      <c r="G51" s="85">
        <f>+'5 Plan de Acción -Estrategias '!G49</f>
        <v>0</v>
      </c>
      <c r="H51" s="85">
        <f>+'5 Plan de Acción -Estrategias '!H49</f>
        <v>0</v>
      </c>
      <c r="I51" s="102"/>
      <c r="J51" s="103"/>
      <c r="K51" s="104"/>
      <c r="L51" s="81" t="str">
        <f t="shared" si="0"/>
        <v/>
      </c>
      <c r="M51" s="82" t="str">
        <f t="shared" si="1"/>
        <v/>
      </c>
      <c r="N51" s="103"/>
      <c r="O51" s="103"/>
      <c r="P51" s="53"/>
      <c r="Q51" s="53"/>
      <c r="R51" s="53"/>
      <c r="S51" s="53"/>
      <c r="T51" s="53"/>
      <c r="U51" s="53"/>
      <c r="V51" s="53"/>
      <c r="W51" s="53"/>
    </row>
    <row r="52" spans="1:23" s="54" customFormat="1" ht="56.1" customHeight="1" x14ac:dyDescent="0.25">
      <c r="A52" s="53"/>
      <c r="B52" s="69">
        <v>38</v>
      </c>
      <c r="C52" s="85">
        <f>+'5 Plan de Acción -Estrategias '!C50</f>
        <v>0</v>
      </c>
      <c r="D52" s="85">
        <f>+'5 Plan de Acción -Estrategias '!D50</f>
        <v>0</v>
      </c>
      <c r="E52" s="85">
        <f>+'5 Plan de Acción -Estrategias '!E50</f>
        <v>0</v>
      </c>
      <c r="F52" s="85">
        <f>+'5 Plan de Acción -Estrategias '!F50</f>
        <v>0</v>
      </c>
      <c r="G52" s="85">
        <f>+'5 Plan de Acción -Estrategias '!G50</f>
        <v>0</v>
      </c>
      <c r="H52" s="85">
        <f>+'5 Plan de Acción -Estrategias '!H50</f>
        <v>0</v>
      </c>
      <c r="I52" s="102"/>
      <c r="J52" s="103"/>
      <c r="K52" s="104"/>
      <c r="L52" s="81" t="str">
        <f t="shared" si="0"/>
        <v/>
      </c>
      <c r="M52" s="82" t="str">
        <f t="shared" si="1"/>
        <v/>
      </c>
      <c r="N52" s="103"/>
      <c r="O52" s="103"/>
      <c r="P52" s="53"/>
      <c r="Q52" s="53"/>
      <c r="R52" s="53"/>
      <c r="S52" s="53"/>
      <c r="T52" s="53"/>
      <c r="U52" s="53"/>
      <c r="V52" s="53"/>
      <c r="W52" s="53"/>
    </row>
    <row r="53" spans="1:23" s="54" customFormat="1" ht="56.1" customHeight="1" x14ac:dyDescent="0.25">
      <c r="A53" s="53"/>
      <c r="B53" s="69">
        <v>39</v>
      </c>
      <c r="C53" s="85">
        <f>+'5 Plan de Acción -Estrategias '!C51</f>
        <v>0</v>
      </c>
      <c r="D53" s="85">
        <f>+'5 Plan de Acción -Estrategias '!D51</f>
        <v>0</v>
      </c>
      <c r="E53" s="85">
        <f>+'5 Plan de Acción -Estrategias '!E51</f>
        <v>0</v>
      </c>
      <c r="F53" s="85">
        <f>+'5 Plan de Acción -Estrategias '!F51</f>
        <v>0</v>
      </c>
      <c r="G53" s="85">
        <f>+'5 Plan de Acción -Estrategias '!G51</f>
        <v>0</v>
      </c>
      <c r="H53" s="85">
        <f>+'5 Plan de Acción -Estrategias '!H51</f>
        <v>0</v>
      </c>
      <c r="I53" s="102"/>
      <c r="J53" s="103"/>
      <c r="K53" s="104"/>
      <c r="L53" s="81" t="str">
        <f t="shared" si="0"/>
        <v/>
      </c>
      <c r="M53" s="82" t="str">
        <f t="shared" si="1"/>
        <v/>
      </c>
      <c r="N53" s="103"/>
      <c r="O53" s="103"/>
      <c r="P53" s="53"/>
      <c r="Q53" s="53"/>
      <c r="R53" s="53"/>
      <c r="S53" s="53"/>
      <c r="T53" s="53"/>
      <c r="U53" s="53"/>
      <c r="V53" s="53"/>
      <c r="W53" s="53"/>
    </row>
    <row r="54" spans="1:23" s="54" customFormat="1" ht="56.1" customHeight="1" x14ac:dyDescent="0.25">
      <c r="A54" s="53"/>
      <c r="B54" s="69">
        <v>40</v>
      </c>
      <c r="C54" s="85">
        <f>+'5 Plan de Acción -Estrategias '!C52</f>
        <v>0</v>
      </c>
      <c r="D54" s="85">
        <f>+'5 Plan de Acción -Estrategias '!D52</f>
        <v>0</v>
      </c>
      <c r="E54" s="85">
        <f>+'5 Plan de Acción -Estrategias '!E52</f>
        <v>0</v>
      </c>
      <c r="F54" s="85">
        <f>+'5 Plan de Acción -Estrategias '!F52</f>
        <v>0</v>
      </c>
      <c r="G54" s="85">
        <f>+'5 Plan de Acción -Estrategias '!G52</f>
        <v>0</v>
      </c>
      <c r="H54" s="85">
        <f>+'5 Plan de Acción -Estrategias '!H52</f>
        <v>0</v>
      </c>
      <c r="I54" s="102"/>
      <c r="J54" s="103"/>
      <c r="K54" s="104"/>
      <c r="L54" s="81" t="str">
        <f t="shared" si="0"/>
        <v/>
      </c>
      <c r="M54" s="82" t="str">
        <f t="shared" si="1"/>
        <v/>
      </c>
      <c r="N54" s="103"/>
      <c r="O54" s="103"/>
      <c r="P54" s="53"/>
      <c r="Q54" s="53"/>
      <c r="R54" s="53"/>
      <c r="S54" s="53"/>
      <c r="T54" s="53"/>
      <c r="U54" s="53"/>
      <c r="V54" s="53"/>
      <c r="W54" s="53"/>
    </row>
    <row r="55" spans="1:23" s="54" customFormat="1" ht="56.1" customHeight="1" x14ac:dyDescent="0.25">
      <c r="A55" s="53"/>
      <c r="B55" s="69">
        <v>41</v>
      </c>
      <c r="C55" s="85">
        <f>+'5 Plan de Acción -Estrategias '!C53</f>
        <v>0</v>
      </c>
      <c r="D55" s="85">
        <f>+'5 Plan de Acción -Estrategias '!D53</f>
        <v>0</v>
      </c>
      <c r="E55" s="85">
        <f>+'5 Plan de Acción -Estrategias '!E53</f>
        <v>0</v>
      </c>
      <c r="F55" s="85">
        <f>+'5 Plan de Acción -Estrategias '!F53</f>
        <v>0</v>
      </c>
      <c r="G55" s="85">
        <f>+'5 Plan de Acción -Estrategias '!G53</f>
        <v>0</v>
      </c>
      <c r="H55" s="85">
        <f>+'5 Plan de Acción -Estrategias '!H53</f>
        <v>0</v>
      </c>
      <c r="I55" s="102"/>
      <c r="J55" s="103"/>
      <c r="K55" s="104"/>
      <c r="L55" s="81" t="str">
        <f t="shared" si="0"/>
        <v/>
      </c>
      <c r="M55" s="82" t="str">
        <f t="shared" si="1"/>
        <v/>
      </c>
      <c r="N55" s="103"/>
      <c r="O55" s="103"/>
      <c r="P55" s="53"/>
      <c r="Q55" s="53"/>
      <c r="R55" s="53"/>
      <c r="S55" s="53"/>
      <c r="T55" s="53"/>
      <c r="U55" s="53"/>
      <c r="V55" s="53"/>
      <c r="W55" s="53"/>
    </row>
    <row r="56" spans="1:23" s="54" customFormat="1" ht="56.1" customHeight="1" x14ac:dyDescent="0.25">
      <c r="A56" s="53"/>
      <c r="B56" s="69">
        <v>42</v>
      </c>
      <c r="C56" s="85">
        <f>+'5 Plan de Acción -Estrategias '!C54</f>
        <v>0</v>
      </c>
      <c r="D56" s="85">
        <f>+'5 Plan de Acción -Estrategias '!D54</f>
        <v>0</v>
      </c>
      <c r="E56" s="85">
        <f>+'5 Plan de Acción -Estrategias '!E54</f>
        <v>0</v>
      </c>
      <c r="F56" s="85">
        <f>+'5 Plan de Acción -Estrategias '!F54</f>
        <v>0</v>
      </c>
      <c r="G56" s="85">
        <f>+'5 Plan de Acción -Estrategias '!G54</f>
        <v>0</v>
      </c>
      <c r="H56" s="85">
        <f>+'5 Plan de Acción -Estrategias '!H54</f>
        <v>0</v>
      </c>
      <c r="I56" s="102"/>
      <c r="J56" s="103"/>
      <c r="K56" s="104"/>
      <c r="L56" s="81" t="str">
        <f t="shared" si="0"/>
        <v/>
      </c>
      <c r="M56" s="82" t="str">
        <f t="shared" si="1"/>
        <v/>
      </c>
      <c r="N56" s="103"/>
      <c r="O56" s="103"/>
      <c r="P56" s="53"/>
      <c r="Q56" s="53"/>
      <c r="R56" s="53"/>
      <c r="S56" s="53"/>
      <c r="T56" s="53"/>
      <c r="U56" s="53"/>
      <c r="V56" s="53"/>
      <c r="W56" s="53"/>
    </row>
    <row r="57" spans="1:23" s="54" customFormat="1" ht="56.1" customHeight="1" x14ac:dyDescent="0.25">
      <c r="A57" s="53"/>
      <c r="B57" s="69">
        <v>43</v>
      </c>
      <c r="C57" s="85">
        <f>+'5 Plan de Acción -Estrategias '!C55</f>
        <v>0</v>
      </c>
      <c r="D57" s="85">
        <f>+'5 Plan de Acción -Estrategias '!D55</f>
        <v>0</v>
      </c>
      <c r="E57" s="85">
        <f>+'5 Plan de Acción -Estrategias '!E55</f>
        <v>0</v>
      </c>
      <c r="F57" s="85">
        <f>+'5 Plan de Acción -Estrategias '!F55</f>
        <v>0</v>
      </c>
      <c r="G57" s="85">
        <f>+'5 Plan de Acción -Estrategias '!G55</f>
        <v>0</v>
      </c>
      <c r="H57" s="85">
        <f>+'5 Plan de Acción -Estrategias '!H55</f>
        <v>0</v>
      </c>
      <c r="I57" s="102"/>
      <c r="J57" s="102"/>
      <c r="K57" s="104"/>
      <c r="L57" s="81" t="str">
        <f t="shared" si="0"/>
        <v/>
      </c>
      <c r="M57" s="82" t="str">
        <f t="shared" si="1"/>
        <v/>
      </c>
      <c r="N57" s="103"/>
      <c r="O57" s="103"/>
      <c r="P57" s="53"/>
      <c r="Q57" s="53"/>
      <c r="R57" s="53"/>
      <c r="S57" s="53"/>
      <c r="T57" s="53"/>
      <c r="U57" s="53"/>
      <c r="V57" s="53"/>
      <c r="W57" s="53"/>
    </row>
    <row r="58" spans="1:23" s="54" customFormat="1" ht="56.1" customHeight="1" x14ac:dyDescent="0.25">
      <c r="A58" s="53"/>
      <c r="B58" s="69">
        <v>44</v>
      </c>
      <c r="C58" s="85">
        <f>+'5 Plan de Acción -Estrategias '!C56</f>
        <v>0</v>
      </c>
      <c r="D58" s="85">
        <f>+'5 Plan de Acción -Estrategias '!D56</f>
        <v>0</v>
      </c>
      <c r="E58" s="85">
        <f>+'5 Plan de Acción -Estrategias '!E56</f>
        <v>0</v>
      </c>
      <c r="F58" s="85">
        <f>+'5 Plan de Acción -Estrategias '!F56</f>
        <v>0</v>
      </c>
      <c r="G58" s="85">
        <f>+'5 Plan de Acción -Estrategias '!G56</f>
        <v>0</v>
      </c>
      <c r="H58" s="85">
        <f>+'5 Plan de Acción -Estrategias '!H56</f>
        <v>0</v>
      </c>
      <c r="I58" s="102"/>
      <c r="J58" s="102"/>
      <c r="K58" s="104"/>
      <c r="L58" s="81" t="str">
        <f t="shared" si="0"/>
        <v/>
      </c>
      <c r="M58" s="82" t="str">
        <f t="shared" si="1"/>
        <v/>
      </c>
      <c r="N58" s="103"/>
      <c r="O58" s="103"/>
      <c r="P58" s="53"/>
      <c r="Q58" s="53"/>
      <c r="R58" s="53"/>
      <c r="S58" s="53"/>
      <c r="T58" s="53"/>
      <c r="U58" s="53"/>
      <c r="V58" s="53"/>
      <c r="W58" s="53"/>
    </row>
    <row r="59" spans="1:23" s="54" customFormat="1" ht="56.1" customHeight="1" x14ac:dyDescent="0.25">
      <c r="A59" s="53"/>
      <c r="B59" s="69">
        <v>45</v>
      </c>
      <c r="C59" s="85">
        <f>+'5 Plan de Acción -Estrategias '!C57</f>
        <v>0</v>
      </c>
      <c r="D59" s="85">
        <f>+'5 Plan de Acción -Estrategias '!D57</f>
        <v>0</v>
      </c>
      <c r="E59" s="85">
        <f>+'5 Plan de Acción -Estrategias '!E57</f>
        <v>0</v>
      </c>
      <c r="F59" s="85">
        <f>+'5 Plan de Acción -Estrategias '!F57</f>
        <v>0</v>
      </c>
      <c r="G59" s="85">
        <f>+'5 Plan de Acción -Estrategias '!G57</f>
        <v>0</v>
      </c>
      <c r="H59" s="85">
        <f>+'5 Plan de Acción -Estrategias '!H57</f>
        <v>0</v>
      </c>
      <c r="I59" s="102"/>
      <c r="J59" s="102"/>
      <c r="K59" s="104"/>
      <c r="L59" s="81" t="str">
        <f t="shared" si="0"/>
        <v/>
      </c>
      <c r="M59" s="82" t="str">
        <f t="shared" si="1"/>
        <v/>
      </c>
      <c r="N59" s="103"/>
      <c r="O59" s="103"/>
      <c r="P59" s="53"/>
      <c r="Q59" s="53"/>
      <c r="R59" s="53"/>
      <c r="S59" s="53"/>
      <c r="T59" s="53"/>
      <c r="U59" s="53"/>
      <c r="V59" s="53"/>
      <c r="W59" s="53"/>
    </row>
    <row r="60" spans="1:23" s="54" customFormat="1" ht="56.1" customHeight="1" x14ac:dyDescent="0.25">
      <c r="A60" s="53"/>
      <c r="B60" s="69">
        <v>46</v>
      </c>
      <c r="C60" s="85">
        <f>+'5 Plan de Acción -Estrategias '!C58</f>
        <v>0</v>
      </c>
      <c r="D60" s="85">
        <f>+'5 Plan de Acción -Estrategias '!D58</f>
        <v>0</v>
      </c>
      <c r="E60" s="85">
        <f>+'5 Plan de Acción -Estrategias '!E58</f>
        <v>0</v>
      </c>
      <c r="F60" s="85">
        <f>+'5 Plan de Acción -Estrategias '!F58</f>
        <v>0</v>
      </c>
      <c r="G60" s="85">
        <f>+'5 Plan de Acción -Estrategias '!G58</f>
        <v>0</v>
      </c>
      <c r="H60" s="85">
        <f>+'5 Plan de Acción -Estrategias '!H58</f>
        <v>0</v>
      </c>
      <c r="I60" s="102"/>
      <c r="J60" s="102"/>
      <c r="K60" s="104"/>
      <c r="L60" s="81" t="str">
        <f t="shared" si="0"/>
        <v/>
      </c>
      <c r="M60" s="82" t="str">
        <f t="shared" si="1"/>
        <v/>
      </c>
      <c r="N60" s="103"/>
      <c r="O60" s="103"/>
      <c r="P60" s="53"/>
      <c r="Q60" s="53"/>
      <c r="R60" s="53"/>
      <c r="S60" s="53"/>
      <c r="T60" s="53"/>
      <c r="U60" s="53"/>
      <c r="V60" s="53"/>
      <c r="W60" s="53"/>
    </row>
    <row r="61" spans="1:23" s="54" customFormat="1" ht="56.1" customHeight="1" x14ac:dyDescent="0.25">
      <c r="A61" s="53"/>
      <c r="B61" s="69">
        <v>47</v>
      </c>
      <c r="C61" s="85">
        <f>+'5 Plan de Acción -Estrategias '!C59</f>
        <v>0</v>
      </c>
      <c r="D61" s="85">
        <f>+'5 Plan de Acción -Estrategias '!D59</f>
        <v>0</v>
      </c>
      <c r="E61" s="85">
        <f>+'5 Plan de Acción -Estrategias '!E59</f>
        <v>0</v>
      </c>
      <c r="F61" s="85">
        <f>+'5 Plan de Acción -Estrategias '!F59</f>
        <v>0</v>
      </c>
      <c r="G61" s="85">
        <f>+'5 Plan de Acción -Estrategias '!G59</f>
        <v>0</v>
      </c>
      <c r="H61" s="85">
        <f>+'5 Plan de Acción -Estrategias '!H59</f>
        <v>0</v>
      </c>
      <c r="I61" s="102"/>
      <c r="J61" s="102"/>
      <c r="K61" s="104"/>
      <c r="L61" s="81" t="str">
        <f t="shared" si="0"/>
        <v/>
      </c>
      <c r="M61" s="82" t="str">
        <f t="shared" si="1"/>
        <v/>
      </c>
      <c r="N61" s="103"/>
      <c r="O61" s="103"/>
      <c r="P61" s="53"/>
      <c r="Q61" s="53"/>
      <c r="R61" s="53"/>
      <c r="S61" s="53"/>
      <c r="T61" s="53"/>
      <c r="U61" s="53"/>
      <c r="V61" s="53"/>
      <c r="W61" s="53"/>
    </row>
    <row r="62" spans="1:23" s="54" customFormat="1" ht="56.1" customHeight="1" x14ac:dyDescent="0.25">
      <c r="A62" s="53"/>
      <c r="B62" s="69">
        <v>48</v>
      </c>
      <c r="C62" s="85">
        <f>+'5 Plan de Acción -Estrategias '!C60</f>
        <v>0</v>
      </c>
      <c r="D62" s="85">
        <f>+'5 Plan de Acción -Estrategias '!D60</f>
        <v>0</v>
      </c>
      <c r="E62" s="85">
        <f>+'5 Plan de Acción -Estrategias '!E60</f>
        <v>0</v>
      </c>
      <c r="F62" s="85">
        <f>+'5 Plan de Acción -Estrategias '!F60</f>
        <v>0</v>
      </c>
      <c r="G62" s="85">
        <f>+'5 Plan de Acción -Estrategias '!G60</f>
        <v>0</v>
      </c>
      <c r="H62" s="85">
        <f>+'5 Plan de Acción -Estrategias '!H60</f>
        <v>0</v>
      </c>
      <c r="I62" s="102"/>
      <c r="J62" s="102"/>
      <c r="K62" s="104"/>
      <c r="L62" s="81" t="str">
        <f t="shared" si="0"/>
        <v/>
      </c>
      <c r="M62" s="82" t="str">
        <f t="shared" si="1"/>
        <v/>
      </c>
      <c r="N62" s="103"/>
      <c r="O62" s="103"/>
      <c r="P62" s="53"/>
      <c r="Q62" s="53"/>
      <c r="R62" s="53"/>
      <c r="S62" s="53"/>
      <c r="T62" s="53"/>
      <c r="U62" s="53"/>
      <c r="V62" s="53"/>
      <c r="W62" s="53"/>
    </row>
    <row r="63" spans="1:23" s="54" customFormat="1" ht="56.1" customHeight="1" x14ac:dyDescent="0.25">
      <c r="A63" s="53"/>
      <c r="B63" s="69">
        <v>49</v>
      </c>
      <c r="C63" s="85">
        <f>+'5 Plan de Acción -Estrategias '!C61</f>
        <v>0</v>
      </c>
      <c r="D63" s="85">
        <f>+'5 Plan de Acción -Estrategias '!D61</f>
        <v>0</v>
      </c>
      <c r="E63" s="85">
        <f>+'5 Plan de Acción -Estrategias '!E61</f>
        <v>0</v>
      </c>
      <c r="F63" s="85">
        <f>+'5 Plan de Acción -Estrategias '!F61</f>
        <v>0</v>
      </c>
      <c r="G63" s="85">
        <f>+'5 Plan de Acción -Estrategias '!G61</f>
        <v>0</v>
      </c>
      <c r="H63" s="85">
        <f>+'5 Plan de Acción -Estrategias '!H61</f>
        <v>0</v>
      </c>
      <c r="I63" s="102"/>
      <c r="J63" s="102"/>
      <c r="K63" s="104"/>
      <c r="L63" s="81" t="str">
        <f t="shared" si="0"/>
        <v/>
      </c>
      <c r="M63" s="82" t="str">
        <f t="shared" si="1"/>
        <v/>
      </c>
      <c r="N63" s="103"/>
      <c r="O63" s="103"/>
      <c r="P63" s="53"/>
      <c r="Q63" s="53"/>
      <c r="R63" s="53"/>
      <c r="S63" s="53"/>
      <c r="T63" s="53"/>
      <c r="U63" s="53"/>
      <c r="V63" s="53"/>
      <c r="W63" s="53"/>
    </row>
    <row r="64" spans="1:23" s="54" customFormat="1" ht="56.1" customHeight="1" x14ac:dyDescent="0.25">
      <c r="A64" s="53"/>
      <c r="B64" s="69">
        <v>50</v>
      </c>
      <c r="C64" s="85">
        <f>+'5 Plan de Acción -Estrategias '!C62</f>
        <v>0</v>
      </c>
      <c r="D64" s="85">
        <f>+'5 Plan de Acción -Estrategias '!D62</f>
        <v>0</v>
      </c>
      <c r="E64" s="85">
        <f>+'5 Plan de Acción -Estrategias '!E62</f>
        <v>0</v>
      </c>
      <c r="F64" s="85">
        <f>+'5 Plan de Acción -Estrategias '!F62</f>
        <v>0</v>
      </c>
      <c r="G64" s="85">
        <f>+'5 Plan de Acción -Estrategias '!G62</f>
        <v>0</v>
      </c>
      <c r="H64" s="85">
        <f>+'5 Plan de Acción -Estrategias '!H62</f>
        <v>0</v>
      </c>
      <c r="I64" s="102"/>
      <c r="J64" s="102"/>
      <c r="K64" s="104"/>
      <c r="L64" s="81" t="str">
        <f t="shared" si="0"/>
        <v/>
      </c>
      <c r="M64" s="82" t="str">
        <f t="shared" si="1"/>
        <v/>
      </c>
      <c r="N64" s="103"/>
      <c r="O64" s="103"/>
      <c r="P64" s="53"/>
      <c r="Q64" s="53"/>
      <c r="R64" s="53"/>
      <c r="S64" s="53"/>
      <c r="T64" s="53"/>
      <c r="U64" s="53"/>
      <c r="V64" s="53"/>
      <c r="W64" s="53"/>
    </row>
    <row r="65" spans="1:23" s="54" customFormat="1" ht="12.75" customHeight="1" x14ac:dyDescent="0.25">
      <c r="A65" s="53"/>
      <c r="B65" s="53"/>
      <c r="C65" s="61"/>
      <c r="D65" s="61"/>
      <c r="E65" s="61"/>
      <c r="F65" s="86"/>
      <c r="G65" s="61"/>
      <c r="H65" s="61"/>
      <c r="I65" s="105"/>
      <c r="J65" s="105"/>
      <c r="K65" s="105"/>
      <c r="L65" s="61"/>
      <c r="M65" s="61"/>
      <c r="N65" s="105"/>
      <c r="O65" s="105"/>
      <c r="P65" s="53"/>
      <c r="Q65" s="53"/>
      <c r="R65" s="53"/>
      <c r="S65" s="53"/>
      <c r="T65" s="53"/>
      <c r="U65" s="53"/>
      <c r="V65" s="53"/>
      <c r="W65" s="53"/>
    </row>
    <row r="66" spans="1:23" s="54" customFormat="1" ht="12.75" customHeight="1" x14ac:dyDescent="0.25">
      <c r="A66" s="53"/>
      <c r="B66" s="53"/>
      <c r="C66" s="61"/>
      <c r="D66" s="61"/>
      <c r="E66" s="61"/>
      <c r="F66" s="86"/>
      <c r="G66" s="61"/>
      <c r="H66" s="61"/>
      <c r="I66" s="105"/>
      <c r="J66" s="105"/>
      <c r="K66" s="105"/>
      <c r="L66" s="61"/>
      <c r="M66" s="61"/>
      <c r="N66" s="105"/>
      <c r="O66" s="105"/>
      <c r="P66" s="53"/>
      <c r="Q66" s="53"/>
      <c r="R66" s="53"/>
      <c r="S66" s="53"/>
      <c r="T66" s="53"/>
      <c r="U66" s="53"/>
      <c r="V66" s="53"/>
      <c r="W66" s="53"/>
    </row>
    <row r="67" spans="1:23" s="54" customFormat="1" ht="12.75" customHeight="1" x14ac:dyDescent="0.25">
      <c r="A67" s="53"/>
      <c r="B67" s="53"/>
      <c r="C67" s="61"/>
      <c r="D67" s="61"/>
      <c r="E67" s="61"/>
      <c r="F67" s="86"/>
      <c r="G67" s="61"/>
      <c r="H67" s="61"/>
      <c r="I67" s="105"/>
      <c r="J67" s="105"/>
      <c r="K67" s="105"/>
      <c r="L67" s="61"/>
      <c r="M67" s="61"/>
      <c r="N67" s="105"/>
      <c r="O67" s="105"/>
      <c r="P67" s="53"/>
      <c r="Q67" s="53"/>
      <c r="R67" s="53"/>
      <c r="S67" s="53"/>
      <c r="T67" s="53"/>
      <c r="U67" s="53"/>
      <c r="V67" s="53"/>
      <c r="W67" s="53"/>
    </row>
    <row r="68" spans="1:23" s="54" customFormat="1" ht="12.75" customHeight="1" x14ac:dyDescent="0.25">
      <c r="A68" s="53"/>
      <c r="B68" s="53"/>
      <c r="C68" s="61"/>
      <c r="D68" s="61"/>
      <c r="E68" s="61"/>
      <c r="F68" s="86"/>
      <c r="G68" s="61"/>
      <c r="H68" s="61"/>
      <c r="I68" s="105"/>
      <c r="J68" s="105"/>
      <c r="K68" s="105"/>
      <c r="L68" s="61"/>
      <c r="M68" s="61"/>
      <c r="N68" s="105"/>
      <c r="O68" s="105"/>
      <c r="P68" s="53"/>
      <c r="Q68" s="53"/>
      <c r="R68" s="53"/>
      <c r="S68" s="53"/>
      <c r="T68" s="53"/>
      <c r="U68" s="53"/>
      <c r="V68" s="53"/>
      <c r="W68" s="53"/>
    </row>
    <row r="69" spans="1:23" s="54" customFormat="1" ht="12.75" customHeight="1" x14ac:dyDescent="0.25">
      <c r="A69" s="53"/>
      <c r="B69" s="53"/>
      <c r="C69" s="61"/>
      <c r="D69" s="61"/>
      <c r="E69" s="61"/>
      <c r="F69" s="86"/>
      <c r="G69" s="61"/>
      <c r="H69" s="61"/>
      <c r="I69" s="105"/>
      <c r="J69" s="105"/>
      <c r="K69" s="105"/>
      <c r="L69" s="61"/>
      <c r="M69" s="61"/>
      <c r="N69" s="105"/>
      <c r="O69" s="105"/>
      <c r="P69" s="53"/>
      <c r="Q69" s="53"/>
      <c r="R69" s="53"/>
      <c r="S69" s="53"/>
      <c r="T69" s="53"/>
      <c r="U69" s="53"/>
      <c r="V69" s="53"/>
      <c r="W69" s="53"/>
    </row>
    <row r="70" spans="1:23" s="54" customFormat="1" ht="12.75" customHeight="1" x14ac:dyDescent="0.25">
      <c r="A70" s="53"/>
      <c r="B70" s="53"/>
      <c r="C70" s="61"/>
      <c r="D70" s="61"/>
      <c r="E70" s="61"/>
      <c r="F70" s="86"/>
      <c r="G70" s="61"/>
      <c r="H70" s="61"/>
      <c r="I70" s="105"/>
      <c r="J70" s="105"/>
      <c r="K70" s="105"/>
      <c r="L70" s="61"/>
      <c r="M70" s="61"/>
      <c r="N70" s="105"/>
      <c r="O70" s="105"/>
      <c r="P70" s="53"/>
      <c r="Q70" s="53"/>
      <c r="R70" s="53"/>
      <c r="S70" s="53"/>
      <c r="T70" s="53"/>
      <c r="U70" s="53"/>
      <c r="V70" s="53"/>
      <c r="W70" s="53"/>
    </row>
    <row r="71" spans="1:23" s="54" customFormat="1" ht="12.75" customHeight="1" x14ac:dyDescent="0.25">
      <c r="A71" s="53"/>
      <c r="B71" s="53"/>
      <c r="C71" s="53"/>
      <c r="D71" s="53"/>
      <c r="E71" s="53"/>
      <c r="F71" s="65"/>
      <c r="G71" s="53"/>
      <c r="H71" s="53"/>
      <c r="I71" s="105"/>
      <c r="J71" s="105"/>
      <c r="K71" s="105"/>
      <c r="L71" s="61"/>
      <c r="M71" s="61"/>
      <c r="N71" s="105"/>
      <c r="O71" s="105"/>
      <c r="P71" s="53"/>
      <c r="Q71" s="53"/>
      <c r="R71" s="53"/>
      <c r="S71" s="53"/>
      <c r="T71" s="53"/>
      <c r="U71" s="53"/>
      <c r="V71" s="53"/>
      <c r="W71" s="53"/>
    </row>
    <row r="72" spans="1:23" s="54" customFormat="1" ht="12.75" customHeight="1" x14ac:dyDescent="0.25">
      <c r="A72" s="53"/>
      <c r="B72" s="53"/>
      <c r="C72" s="53"/>
      <c r="D72" s="53"/>
      <c r="E72" s="53"/>
      <c r="F72" s="65"/>
      <c r="G72" s="53"/>
      <c r="H72" s="53"/>
      <c r="I72" s="105"/>
      <c r="J72" s="105"/>
      <c r="K72" s="105"/>
      <c r="L72" s="61"/>
      <c r="M72" s="61"/>
      <c r="N72" s="105"/>
      <c r="O72" s="105"/>
      <c r="P72" s="53"/>
      <c r="Q72" s="53"/>
      <c r="R72" s="53"/>
      <c r="S72" s="53"/>
      <c r="T72" s="53"/>
      <c r="U72" s="53"/>
      <c r="V72" s="53"/>
      <c r="W72" s="53"/>
    </row>
    <row r="73" spans="1:23" s="54" customFormat="1" ht="12.75" customHeight="1" x14ac:dyDescent="0.25">
      <c r="A73" s="53"/>
      <c r="B73" s="53"/>
      <c r="C73" s="53"/>
      <c r="D73" s="53"/>
      <c r="E73" s="53"/>
      <c r="F73" s="65"/>
      <c r="G73" s="53"/>
      <c r="H73" s="53"/>
      <c r="I73" s="105"/>
      <c r="J73" s="105"/>
      <c r="K73" s="105"/>
      <c r="L73" s="61"/>
      <c r="M73" s="61"/>
      <c r="N73" s="105"/>
      <c r="O73" s="105"/>
      <c r="P73" s="53"/>
      <c r="Q73" s="53"/>
      <c r="R73" s="53"/>
      <c r="S73" s="53"/>
      <c r="T73" s="53"/>
      <c r="U73" s="53"/>
      <c r="V73" s="53"/>
      <c r="W73" s="53"/>
    </row>
    <row r="74" spans="1:23" s="54" customFormat="1" ht="12.75" customHeight="1" x14ac:dyDescent="0.25">
      <c r="A74" s="53"/>
      <c r="B74" s="53"/>
      <c r="C74" s="53"/>
      <c r="D74" s="53"/>
      <c r="E74" s="53"/>
      <c r="F74" s="65"/>
      <c r="G74" s="53"/>
      <c r="H74" s="53"/>
      <c r="I74" s="105"/>
      <c r="J74" s="105"/>
      <c r="K74" s="105"/>
      <c r="L74" s="61"/>
      <c r="M74" s="61"/>
      <c r="N74" s="105"/>
      <c r="O74" s="105"/>
      <c r="P74" s="53"/>
      <c r="Q74" s="53"/>
      <c r="R74" s="53"/>
      <c r="S74" s="53"/>
      <c r="T74" s="53"/>
      <c r="U74" s="53"/>
      <c r="V74" s="53"/>
      <c r="W74" s="53"/>
    </row>
    <row r="75" spans="1:23" s="54" customFormat="1" ht="12.75" customHeight="1" x14ac:dyDescent="0.25">
      <c r="A75" s="53"/>
      <c r="B75" s="53"/>
      <c r="C75" s="53"/>
      <c r="D75" s="53"/>
      <c r="E75" s="53"/>
      <c r="F75" s="65"/>
      <c r="G75" s="53"/>
      <c r="H75" s="53"/>
      <c r="I75" s="105"/>
      <c r="J75" s="105"/>
      <c r="K75" s="105"/>
      <c r="L75" s="61"/>
      <c r="M75" s="61"/>
      <c r="N75" s="105"/>
      <c r="O75" s="105"/>
      <c r="P75" s="53"/>
      <c r="Q75" s="53"/>
      <c r="R75" s="53"/>
      <c r="S75" s="53"/>
      <c r="T75" s="53"/>
      <c r="U75" s="53"/>
      <c r="V75" s="53"/>
      <c r="W75" s="53"/>
    </row>
    <row r="76" spans="1:23" s="54" customFormat="1" ht="12.75" customHeight="1" x14ac:dyDescent="0.25">
      <c r="A76" s="53"/>
      <c r="B76" s="53"/>
      <c r="C76" s="53"/>
      <c r="D76" s="53"/>
      <c r="E76" s="53"/>
      <c r="F76" s="65"/>
      <c r="G76" s="53"/>
      <c r="H76" s="53"/>
      <c r="I76" s="105"/>
      <c r="J76" s="105"/>
      <c r="K76" s="105"/>
      <c r="L76" s="61"/>
      <c r="M76" s="61"/>
      <c r="N76" s="105"/>
      <c r="O76" s="105"/>
      <c r="P76" s="53"/>
      <c r="Q76" s="53"/>
      <c r="R76" s="53"/>
      <c r="S76" s="53"/>
      <c r="T76" s="53"/>
      <c r="U76" s="53"/>
      <c r="V76" s="53"/>
      <c r="W76" s="53"/>
    </row>
    <row r="77" spans="1:23" s="54" customFormat="1" ht="12.75" customHeight="1" x14ac:dyDescent="0.25">
      <c r="A77" s="53"/>
      <c r="B77" s="53"/>
      <c r="C77" s="53"/>
      <c r="D77" s="53"/>
      <c r="E77" s="53"/>
      <c r="F77" s="65"/>
      <c r="G77" s="53"/>
      <c r="H77" s="53"/>
      <c r="I77" s="105"/>
      <c r="J77" s="105"/>
      <c r="K77" s="105"/>
      <c r="L77" s="61"/>
      <c r="M77" s="61"/>
      <c r="N77" s="105"/>
      <c r="O77" s="105"/>
      <c r="P77" s="53"/>
      <c r="Q77" s="53"/>
      <c r="R77" s="53"/>
      <c r="S77" s="53"/>
      <c r="T77" s="53"/>
      <c r="U77" s="53"/>
      <c r="V77" s="53"/>
      <c r="W77" s="53"/>
    </row>
    <row r="78" spans="1:23" s="54" customFormat="1" ht="12.75" customHeight="1" x14ac:dyDescent="0.25">
      <c r="A78" s="53"/>
      <c r="B78" s="53"/>
      <c r="C78" s="53"/>
      <c r="D78" s="53"/>
      <c r="E78" s="53"/>
      <c r="F78" s="65"/>
      <c r="G78" s="53"/>
      <c r="H78" s="53"/>
      <c r="I78" s="105"/>
      <c r="J78" s="105"/>
      <c r="K78" s="105"/>
      <c r="L78" s="61"/>
      <c r="M78" s="61"/>
      <c r="N78" s="105"/>
      <c r="O78" s="105"/>
      <c r="P78" s="53"/>
      <c r="Q78" s="53"/>
      <c r="R78" s="53"/>
      <c r="S78" s="53"/>
      <c r="T78" s="53"/>
      <c r="U78" s="53"/>
      <c r="V78" s="53"/>
      <c r="W78" s="53"/>
    </row>
    <row r="79" spans="1:23" s="54" customFormat="1" ht="12.75" customHeight="1" x14ac:dyDescent="0.25">
      <c r="A79" s="53"/>
      <c r="B79" s="53"/>
      <c r="C79" s="53"/>
      <c r="D79" s="53"/>
      <c r="E79" s="53"/>
      <c r="F79" s="65"/>
      <c r="G79" s="53"/>
      <c r="H79" s="53"/>
      <c r="I79" s="105"/>
      <c r="J79" s="105"/>
      <c r="K79" s="105"/>
      <c r="L79" s="61"/>
      <c r="M79" s="61"/>
      <c r="N79" s="105"/>
      <c r="O79" s="105"/>
      <c r="P79" s="53"/>
      <c r="Q79" s="53"/>
      <c r="R79" s="53"/>
      <c r="S79" s="53"/>
      <c r="T79" s="53"/>
      <c r="U79" s="53"/>
      <c r="V79" s="53"/>
      <c r="W79" s="53"/>
    </row>
    <row r="80" spans="1:23" s="54" customFormat="1" ht="12.75" customHeight="1" x14ac:dyDescent="0.25">
      <c r="A80" s="53"/>
      <c r="B80" s="53"/>
      <c r="C80" s="53"/>
      <c r="D80" s="53"/>
      <c r="E80" s="53"/>
      <c r="F80" s="65"/>
      <c r="G80" s="53"/>
      <c r="H80" s="53"/>
      <c r="I80" s="105"/>
      <c r="J80" s="105"/>
      <c r="K80" s="105"/>
      <c r="L80" s="61"/>
      <c r="M80" s="61"/>
      <c r="N80" s="105"/>
      <c r="O80" s="105"/>
      <c r="P80" s="53"/>
      <c r="Q80" s="53"/>
      <c r="R80" s="53"/>
      <c r="S80" s="53"/>
      <c r="T80" s="53"/>
      <c r="U80" s="53"/>
      <c r="V80" s="53"/>
      <c r="W80" s="53"/>
    </row>
    <row r="81" spans="1:23" s="54" customFormat="1" ht="12.75" customHeight="1" x14ac:dyDescent="0.25">
      <c r="A81" s="53"/>
      <c r="B81" s="53"/>
      <c r="C81" s="53"/>
      <c r="D81" s="53"/>
      <c r="E81" s="53"/>
      <c r="F81" s="65"/>
      <c r="G81" s="53"/>
      <c r="H81" s="53"/>
      <c r="I81" s="105"/>
      <c r="J81" s="105"/>
      <c r="K81" s="105"/>
      <c r="L81" s="61"/>
      <c r="M81" s="61"/>
      <c r="N81" s="105"/>
      <c r="O81" s="105"/>
      <c r="P81" s="53"/>
      <c r="Q81" s="53"/>
      <c r="R81" s="53"/>
      <c r="S81" s="53"/>
      <c r="T81" s="53"/>
      <c r="U81" s="53"/>
      <c r="V81" s="53"/>
      <c r="W81" s="53"/>
    </row>
    <row r="82" spans="1:23" s="54" customFormat="1" ht="12.75" customHeight="1" x14ac:dyDescent="0.25">
      <c r="A82" s="53"/>
      <c r="B82" s="53"/>
      <c r="C82" s="53"/>
      <c r="D82" s="53"/>
      <c r="E82" s="53"/>
      <c r="F82" s="65"/>
      <c r="G82" s="53"/>
      <c r="H82" s="53"/>
      <c r="I82" s="105"/>
      <c r="J82" s="105"/>
      <c r="K82" s="105"/>
      <c r="L82" s="61"/>
      <c r="M82" s="61"/>
      <c r="N82" s="105"/>
      <c r="O82" s="105"/>
      <c r="P82" s="53"/>
      <c r="Q82" s="53"/>
      <c r="R82" s="53"/>
      <c r="S82" s="53"/>
      <c r="T82" s="53"/>
      <c r="U82" s="53"/>
      <c r="V82" s="53"/>
      <c r="W82" s="53"/>
    </row>
  </sheetData>
  <sheetProtection algorithmName="SHA-512" hashValue="ttGvrDNwWCrWmsHxWd1JFnqexE2CLHAZuNtdz/W699MghkBfEuMbdtkEZKy6IPJr732wuRWpiAG+2ZqHTgNK6Q==" saltValue="iwnFzwrhlJFpuzavInvwDQ==" spinCount="100000" sheet="1" scenarios="1"/>
  <mergeCells count="1">
    <mergeCell ref="B9:O9"/>
  </mergeCells>
  <dataValidations count="1">
    <dataValidation type="decimal" allowBlank="1" showErrorMessage="1" sqref="K12:K64" xr:uid="{00000000-0002-0000-0700-000000000000}">
      <formula1>-1</formula1>
      <formula2>1000000000</formula2>
    </dataValidation>
  </dataValidations>
  <pageMargins left="0.7" right="0.7" top="0.75" bottom="0.75" header="0" footer="0"/>
  <pageSetup scale="28"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DATOS!$G$4:$G$5</xm:f>
          </x14:formula1>
          <xm:sqref>M12:M64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1000"/>
  <sheetViews>
    <sheetView showGridLines="0" workbookViewId="0">
      <selection activeCell="B13" sqref="B13"/>
    </sheetView>
  </sheetViews>
  <sheetFormatPr baseColWidth="10" defaultColWidth="14.42578125" defaultRowHeight="15" customHeight="1" x14ac:dyDescent="0.25"/>
  <cols>
    <col min="1" max="1" width="5.85546875" style="87" customWidth="1"/>
    <col min="2" max="2" width="43.42578125" style="87" customWidth="1"/>
    <col min="3" max="5" width="27.140625" style="87" customWidth="1"/>
    <col min="6" max="6" width="54" style="87" customWidth="1"/>
    <col min="7" max="26" width="27.140625" style="87" customWidth="1"/>
    <col min="27" max="16384" width="14.42578125" style="87"/>
  </cols>
  <sheetData>
    <row r="1" spans="2:7" ht="17.25" customHeight="1" x14ac:dyDescent="0.25"/>
    <row r="2" spans="2:7" ht="17.25" customHeight="1" x14ac:dyDescent="0.25"/>
    <row r="3" spans="2:7" ht="16.5" customHeight="1" x14ac:dyDescent="0.25">
      <c r="B3" s="88" t="s">
        <v>114</v>
      </c>
      <c r="C3" s="88" t="s">
        <v>115</v>
      </c>
      <c r="D3" s="88" t="s">
        <v>121</v>
      </c>
      <c r="E3" s="88" t="s">
        <v>122</v>
      </c>
      <c r="F3" s="88" t="s">
        <v>123</v>
      </c>
      <c r="G3" s="88" t="s">
        <v>124</v>
      </c>
    </row>
    <row r="4" spans="2:7" ht="16.5" customHeight="1" x14ac:dyDescent="0.25">
      <c r="B4" s="89" t="s">
        <v>2</v>
      </c>
      <c r="C4" s="89" t="s">
        <v>116</v>
      </c>
      <c r="D4" s="89" t="s">
        <v>125</v>
      </c>
      <c r="E4" s="90" t="s">
        <v>126</v>
      </c>
      <c r="F4" s="91" t="s">
        <v>127</v>
      </c>
      <c r="G4" s="91" t="s">
        <v>128</v>
      </c>
    </row>
    <row r="5" spans="2:7" ht="16.5" customHeight="1" x14ac:dyDescent="0.25">
      <c r="B5" s="89" t="s">
        <v>437</v>
      </c>
      <c r="C5" s="89" t="s">
        <v>120</v>
      </c>
      <c r="D5" s="89" t="s">
        <v>129</v>
      </c>
      <c r="E5" s="90" t="s">
        <v>130</v>
      </c>
      <c r="F5" s="91" t="s">
        <v>131</v>
      </c>
      <c r="G5" s="91" t="s">
        <v>132</v>
      </c>
    </row>
    <row r="6" spans="2:7" ht="16.5" customHeight="1" x14ac:dyDescent="0.25">
      <c r="B6" s="89" t="s">
        <v>117</v>
      </c>
      <c r="C6" s="89" t="s">
        <v>133</v>
      </c>
      <c r="D6" s="92"/>
      <c r="E6" s="90" t="s">
        <v>134</v>
      </c>
      <c r="F6" s="93" t="s">
        <v>135</v>
      </c>
    </row>
    <row r="7" spans="2:7" ht="16.5" customHeight="1" x14ac:dyDescent="0.25">
      <c r="B7" s="89" t="s">
        <v>32</v>
      </c>
      <c r="C7" s="89" t="s">
        <v>118</v>
      </c>
      <c r="D7" s="92"/>
      <c r="F7" s="93" t="s">
        <v>136</v>
      </c>
    </row>
    <row r="8" spans="2:7" ht="16.5" customHeight="1" x14ac:dyDescent="0.25">
      <c r="B8" s="89" t="s">
        <v>137</v>
      </c>
      <c r="E8" s="94"/>
      <c r="F8" s="93" t="s">
        <v>138</v>
      </c>
    </row>
    <row r="9" spans="2:7" ht="16.5" customHeight="1" x14ac:dyDescent="0.25">
      <c r="B9" s="89" t="s">
        <v>42</v>
      </c>
      <c r="C9" s="92"/>
      <c r="D9" s="94"/>
      <c r="E9" s="94"/>
      <c r="F9" s="91" t="s">
        <v>1</v>
      </c>
    </row>
    <row r="10" spans="2:7" ht="16.5" customHeight="1" x14ac:dyDescent="0.25">
      <c r="B10" s="89" t="s">
        <v>139</v>
      </c>
      <c r="C10" s="94"/>
      <c r="D10" s="94"/>
      <c r="E10" s="94"/>
      <c r="F10" s="91" t="s">
        <v>140</v>
      </c>
    </row>
    <row r="11" spans="2:7" ht="16.5" customHeight="1" x14ac:dyDescent="0.25">
      <c r="B11" s="89" t="s">
        <v>119</v>
      </c>
      <c r="C11" s="94"/>
      <c r="D11" s="94"/>
      <c r="E11" s="94"/>
      <c r="F11" s="93" t="s">
        <v>141</v>
      </c>
    </row>
    <row r="12" spans="2:7" ht="16.5" customHeight="1" x14ac:dyDescent="0.25">
      <c r="B12" s="89" t="s">
        <v>142</v>
      </c>
      <c r="C12" s="94"/>
      <c r="D12" s="94"/>
      <c r="E12" s="94"/>
      <c r="F12" s="93" t="s">
        <v>143</v>
      </c>
    </row>
    <row r="13" spans="2:7" ht="16.5" customHeight="1" x14ac:dyDescent="0.25">
      <c r="B13" s="89" t="s">
        <v>447</v>
      </c>
      <c r="C13" s="94"/>
      <c r="D13" s="94"/>
      <c r="E13" s="94"/>
      <c r="F13" s="93" t="s">
        <v>440</v>
      </c>
    </row>
    <row r="14" spans="2:7" ht="17.25" customHeight="1" x14ac:dyDescent="0.25">
      <c r="B14" s="89" t="s">
        <v>144</v>
      </c>
      <c r="C14" s="94"/>
      <c r="D14" s="94"/>
      <c r="F14" s="93" t="s">
        <v>145</v>
      </c>
    </row>
    <row r="15" spans="2:7" ht="17.25" customHeight="1" x14ac:dyDescent="0.25">
      <c r="F15" s="93" t="s">
        <v>441</v>
      </c>
    </row>
    <row r="16" spans="2:7" ht="17.25" customHeight="1" x14ac:dyDescent="0.25">
      <c r="F16" s="91" t="s">
        <v>146</v>
      </c>
    </row>
    <row r="17" spans="6:6" ht="17.25" customHeight="1" x14ac:dyDescent="0.25">
      <c r="F17" s="91" t="s">
        <v>147</v>
      </c>
    </row>
    <row r="18" spans="6:6" ht="17.25" customHeight="1" x14ac:dyDescent="0.25"/>
    <row r="19" spans="6:6" ht="17.25" customHeight="1" x14ac:dyDescent="0.25"/>
    <row r="20" spans="6:6" ht="17.25" customHeight="1" x14ac:dyDescent="0.25"/>
    <row r="21" spans="6:6" ht="17.25" customHeight="1" x14ac:dyDescent="0.25"/>
    <row r="22" spans="6:6" ht="17.25" customHeight="1" x14ac:dyDescent="0.25"/>
    <row r="23" spans="6:6" ht="17.25" customHeight="1" x14ac:dyDescent="0.25"/>
    <row r="24" spans="6:6" ht="17.25" customHeight="1" x14ac:dyDescent="0.25"/>
    <row r="25" spans="6:6" ht="17.25" customHeight="1" x14ac:dyDescent="0.25"/>
    <row r="26" spans="6:6" ht="17.25" customHeight="1" x14ac:dyDescent="0.25"/>
    <row r="27" spans="6:6" ht="17.25" customHeight="1" x14ac:dyDescent="0.25"/>
    <row r="28" spans="6:6" ht="17.25" customHeight="1" x14ac:dyDescent="0.25"/>
    <row r="29" spans="6:6" ht="17.25" customHeight="1" x14ac:dyDescent="0.25"/>
    <row r="30" spans="6:6" ht="17.25" customHeight="1" x14ac:dyDescent="0.25"/>
    <row r="31" spans="6:6" ht="17.25" customHeight="1" x14ac:dyDescent="0.25"/>
    <row r="32" spans="6:6"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row r="39" ht="17.25" customHeight="1" x14ac:dyDescent="0.25"/>
    <row r="40" ht="17.25" customHeight="1" x14ac:dyDescent="0.25"/>
    <row r="41" ht="17.25" customHeight="1" x14ac:dyDescent="0.25"/>
    <row r="42" ht="17.25" customHeight="1" x14ac:dyDescent="0.25"/>
    <row r="43" ht="17.25" customHeight="1" x14ac:dyDescent="0.25"/>
    <row r="44" ht="17.25" customHeight="1" x14ac:dyDescent="0.25"/>
    <row r="45" ht="17.25" customHeight="1" x14ac:dyDescent="0.25"/>
    <row r="46" ht="17.25" customHeight="1" x14ac:dyDescent="0.25"/>
    <row r="47" ht="17.25" customHeight="1" x14ac:dyDescent="0.25"/>
    <row r="48" ht="17.25" customHeight="1" x14ac:dyDescent="0.25"/>
    <row r="49" ht="17.25" customHeight="1" x14ac:dyDescent="0.25"/>
    <row r="50" ht="17.2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row r="57" ht="17.25" customHeight="1" x14ac:dyDescent="0.25"/>
    <row r="58" ht="17.25" customHeight="1" x14ac:dyDescent="0.25"/>
    <row r="59" ht="17.25" customHeight="1" x14ac:dyDescent="0.25"/>
    <row r="60" ht="17.25" customHeight="1" x14ac:dyDescent="0.25"/>
    <row r="61" ht="17.25" customHeight="1" x14ac:dyDescent="0.25"/>
    <row r="62" ht="17.25" customHeight="1" x14ac:dyDescent="0.25"/>
    <row r="63" ht="17.25" customHeight="1" x14ac:dyDescent="0.25"/>
    <row r="64" ht="17.25" customHeight="1" x14ac:dyDescent="0.25"/>
    <row r="65" ht="17.25" customHeight="1" x14ac:dyDescent="0.25"/>
    <row r="66" ht="17.25" customHeight="1" x14ac:dyDescent="0.25"/>
    <row r="67" ht="17.25" customHeight="1" x14ac:dyDescent="0.25"/>
    <row r="68" ht="17.25" customHeight="1" x14ac:dyDescent="0.25"/>
    <row r="69" ht="17.25" customHeight="1" x14ac:dyDescent="0.25"/>
    <row r="70" ht="17.25" customHeight="1" x14ac:dyDescent="0.25"/>
    <row r="71" ht="17.25" customHeight="1" x14ac:dyDescent="0.25"/>
    <row r="72" ht="17.25" customHeight="1" x14ac:dyDescent="0.25"/>
    <row r="73" ht="17.25" customHeight="1" x14ac:dyDescent="0.25"/>
    <row r="74" ht="17.25" customHeight="1" x14ac:dyDescent="0.25"/>
    <row r="75" ht="17.25" customHeight="1" x14ac:dyDescent="0.25"/>
    <row r="76" ht="17.25" customHeight="1" x14ac:dyDescent="0.25"/>
    <row r="77" ht="17.25" customHeight="1" x14ac:dyDescent="0.25"/>
    <row r="78" ht="17.25" customHeight="1" x14ac:dyDescent="0.25"/>
    <row r="79" ht="17.25" customHeight="1" x14ac:dyDescent="0.25"/>
    <row r="80" ht="17.25" customHeight="1" x14ac:dyDescent="0.25"/>
    <row r="81" ht="17.25" customHeight="1" x14ac:dyDescent="0.25"/>
    <row r="82" ht="17.25" customHeight="1" x14ac:dyDescent="0.25"/>
    <row r="83" ht="17.25" customHeight="1" x14ac:dyDescent="0.25"/>
    <row r="84" ht="17.25" customHeight="1" x14ac:dyDescent="0.25"/>
    <row r="85" ht="17.25" customHeight="1" x14ac:dyDescent="0.25"/>
    <row r="86" ht="17.25" customHeight="1" x14ac:dyDescent="0.25"/>
    <row r="87" ht="17.25" customHeight="1" x14ac:dyDescent="0.25"/>
    <row r="88" ht="17.25" customHeight="1" x14ac:dyDescent="0.25"/>
    <row r="89" ht="17.25" customHeight="1" x14ac:dyDescent="0.25"/>
    <row r="90" ht="17.25" customHeight="1" x14ac:dyDescent="0.25"/>
    <row r="91" ht="17.25" customHeight="1" x14ac:dyDescent="0.25"/>
    <row r="92" ht="17.25" customHeight="1" x14ac:dyDescent="0.25"/>
    <row r="93" ht="17.25" customHeight="1" x14ac:dyDescent="0.25"/>
    <row r="94" ht="17.25" customHeight="1" x14ac:dyDescent="0.25"/>
    <row r="95" ht="17.25" customHeight="1" x14ac:dyDescent="0.25"/>
    <row r="96" ht="17.25" customHeight="1" x14ac:dyDescent="0.25"/>
    <row r="97" ht="17.25" customHeight="1" x14ac:dyDescent="0.25"/>
    <row r="98" ht="17.25" customHeight="1" x14ac:dyDescent="0.25"/>
    <row r="99" ht="17.25" customHeight="1" x14ac:dyDescent="0.25"/>
    <row r="100" ht="17.25" customHeight="1" x14ac:dyDescent="0.25"/>
    <row r="101" ht="17.25" customHeight="1" x14ac:dyDescent="0.25"/>
    <row r="102" ht="17.25" customHeight="1" x14ac:dyDescent="0.25"/>
    <row r="103" ht="17.25" customHeight="1" x14ac:dyDescent="0.25"/>
    <row r="104" ht="17.25" customHeight="1" x14ac:dyDescent="0.25"/>
    <row r="105" ht="17.25" customHeight="1" x14ac:dyDescent="0.25"/>
    <row r="106" ht="17.25" customHeight="1" x14ac:dyDescent="0.25"/>
    <row r="107" ht="17.25" customHeight="1" x14ac:dyDescent="0.25"/>
    <row r="108" ht="17.25" customHeight="1" x14ac:dyDescent="0.25"/>
    <row r="109" ht="17.25" customHeight="1" x14ac:dyDescent="0.25"/>
    <row r="110" ht="17.25" customHeight="1" x14ac:dyDescent="0.25"/>
    <row r="111" ht="17.25" customHeight="1" x14ac:dyDescent="0.25"/>
    <row r="112" ht="17.25" customHeight="1" x14ac:dyDescent="0.25"/>
    <row r="113" ht="17.25" customHeight="1" x14ac:dyDescent="0.25"/>
    <row r="114" ht="17.25" customHeight="1" x14ac:dyDescent="0.25"/>
    <row r="115" ht="17.25" customHeight="1" x14ac:dyDescent="0.25"/>
    <row r="116" ht="17.25" customHeight="1" x14ac:dyDescent="0.25"/>
    <row r="117" ht="17.25" customHeight="1" x14ac:dyDescent="0.25"/>
    <row r="118" ht="17.25" customHeight="1" x14ac:dyDescent="0.25"/>
    <row r="119" ht="17.25" customHeight="1" x14ac:dyDescent="0.25"/>
    <row r="120" ht="17.25" customHeight="1" x14ac:dyDescent="0.25"/>
    <row r="121" ht="17.25" customHeight="1" x14ac:dyDescent="0.25"/>
    <row r="122" ht="17.25" customHeight="1" x14ac:dyDescent="0.25"/>
    <row r="123" ht="17.25" customHeight="1" x14ac:dyDescent="0.25"/>
    <row r="124" ht="17.25" customHeight="1" x14ac:dyDescent="0.25"/>
    <row r="125" ht="17.25" customHeight="1" x14ac:dyDescent="0.25"/>
    <row r="126" ht="17.25" customHeight="1" x14ac:dyDescent="0.25"/>
    <row r="127" ht="17.25" customHeight="1" x14ac:dyDescent="0.25"/>
    <row r="128" ht="17.25" customHeight="1" x14ac:dyDescent="0.25"/>
    <row r="129" ht="17.25" customHeight="1" x14ac:dyDescent="0.25"/>
    <row r="130" ht="17.25" customHeight="1" x14ac:dyDescent="0.25"/>
    <row r="131" ht="17.25" customHeight="1" x14ac:dyDescent="0.25"/>
    <row r="132" ht="17.25" customHeight="1" x14ac:dyDescent="0.25"/>
    <row r="133" ht="17.25" customHeight="1" x14ac:dyDescent="0.25"/>
    <row r="134" ht="17.25" customHeight="1" x14ac:dyDescent="0.25"/>
    <row r="135" ht="17.25" customHeight="1" x14ac:dyDescent="0.25"/>
    <row r="136" ht="17.25" customHeight="1" x14ac:dyDescent="0.25"/>
    <row r="137" ht="17.25" customHeight="1" x14ac:dyDescent="0.25"/>
    <row r="138" ht="17.25" customHeight="1" x14ac:dyDescent="0.25"/>
    <row r="139" ht="17.25" customHeight="1" x14ac:dyDescent="0.25"/>
    <row r="140" ht="17.25" customHeight="1" x14ac:dyDescent="0.25"/>
    <row r="141" ht="17.25" customHeight="1" x14ac:dyDescent="0.25"/>
    <row r="142" ht="17.25" customHeight="1" x14ac:dyDescent="0.25"/>
    <row r="143" ht="17.25" customHeight="1" x14ac:dyDescent="0.25"/>
    <row r="144" ht="17.25" customHeight="1" x14ac:dyDescent="0.25"/>
    <row r="145" ht="17.25" customHeight="1" x14ac:dyDescent="0.25"/>
    <row r="146" ht="17.25" customHeight="1" x14ac:dyDescent="0.25"/>
    <row r="147" ht="17.25" customHeight="1" x14ac:dyDescent="0.25"/>
    <row r="148" ht="17.25" customHeight="1" x14ac:dyDescent="0.25"/>
    <row r="149" ht="17.25" customHeight="1" x14ac:dyDescent="0.25"/>
    <row r="150" ht="17.25" customHeight="1" x14ac:dyDescent="0.25"/>
    <row r="151" ht="17.25" customHeight="1" x14ac:dyDescent="0.25"/>
    <row r="152" ht="17.25" customHeight="1" x14ac:dyDescent="0.25"/>
    <row r="153" ht="17.25" customHeight="1" x14ac:dyDescent="0.25"/>
    <row r="154" ht="17.25" customHeight="1" x14ac:dyDescent="0.25"/>
    <row r="155" ht="17.25" customHeight="1" x14ac:dyDescent="0.25"/>
    <row r="156" ht="17.25" customHeight="1" x14ac:dyDescent="0.25"/>
    <row r="157" ht="17.25" customHeight="1" x14ac:dyDescent="0.25"/>
    <row r="158" ht="17.25" customHeight="1" x14ac:dyDescent="0.25"/>
    <row r="159" ht="17.25" customHeight="1" x14ac:dyDescent="0.25"/>
    <row r="160" ht="17.25" customHeight="1" x14ac:dyDescent="0.25"/>
    <row r="161" ht="17.25" customHeight="1" x14ac:dyDescent="0.25"/>
    <row r="162" ht="17.25" customHeight="1" x14ac:dyDescent="0.25"/>
    <row r="163" ht="17.25" customHeight="1" x14ac:dyDescent="0.25"/>
    <row r="164" ht="17.25" customHeight="1" x14ac:dyDescent="0.25"/>
    <row r="165" ht="17.25" customHeight="1" x14ac:dyDescent="0.25"/>
    <row r="166" ht="17.25" customHeight="1" x14ac:dyDescent="0.25"/>
    <row r="167" ht="17.25" customHeight="1" x14ac:dyDescent="0.25"/>
    <row r="168" ht="17.25" customHeight="1" x14ac:dyDescent="0.25"/>
    <row r="169" ht="17.25" customHeight="1" x14ac:dyDescent="0.25"/>
    <row r="170" ht="17.25" customHeight="1" x14ac:dyDescent="0.25"/>
    <row r="171" ht="17.25" customHeight="1" x14ac:dyDescent="0.25"/>
    <row r="172" ht="17.25" customHeight="1" x14ac:dyDescent="0.25"/>
    <row r="173" ht="17.25" customHeight="1" x14ac:dyDescent="0.25"/>
    <row r="174" ht="17.25" customHeight="1" x14ac:dyDescent="0.25"/>
    <row r="175" ht="17.25" customHeight="1" x14ac:dyDescent="0.25"/>
    <row r="176" ht="17.25" customHeight="1" x14ac:dyDescent="0.25"/>
    <row r="177" ht="17.25" customHeight="1" x14ac:dyDescent="0.25"/>
    <row r="178" ht="17.25" customHeight="1" x14ac:dyDescent="0.25"/>
    <row r="179" ht="17.25" customHeight="1" x14ac:dyDescent="0.25"/>
    <row r="180" ht="17.25" customHeight="1" x14ac:dyDescent="0.25"/>
    <row r="181" ht="17.25" customHeight="1" x14ac:dyDescent="0.25"/>
    <row r="182" ht="17.25" customHeight="1" x14ac:dyDescent="0.25"/>
    <row r="183" ht="17.25" customHeight="1" x14ac:dyDescent="0.25"/>
    <row r="184" ht="17.25" customHeight="1" x14ac:dyDescent="0.25"/>
    <row r="185" ht="17.25" customHeight="1" x14ac:dyDescent="0.25"/>
    <row r="186" ht="17.25" customHeight="1" x14ac:dyDescent="0.25"/>
    <row r="187" ht="17.25" customHeight="1" x14ac:dyDescent="0.25"/>
    <row r="188" ht="17.25" customHeight="1" x14ac:dyDescent="0.25"/>
    <row r="189" ht="17.25" customHeight="1" x14ac:dyDescent="0.25"/>
    <row r="190" ht="17.25" customHeight="1" x14ac:dyDescent="0.25"/>
    <row r="191" ht="17.25" customHeight="1" x14ac:dyDescent="0.25"/>
    <row r="192" ht="17.25" customHeight="1" x14ac:dyDescent="0.25"/>
    <row r="193" ht="17.25" customHeight="1" x14ac:dyDescent="0.25"/>
    <row r="194" ht="17.25" customHeight="1" x14ac:dyDescent="0.25"/>
    <row r="195" ht="17.25" customHeight="1" x14ac:dyDescent="0.25"/>
    <row r="196" ht="17.25" customHeight="1" x14ac:dyDescent="0.25"/>
    <row r="197" ht="17.25" customHeight="1" x14ac:dyDescent="0.25"/>
    <row r="198" ht="17.25" customHeight="1" x14ac:dyDescent="0.25"/>
    <row r="199" ht="17.25" customHeight="1" x14ac:dyDescent="0.25"/>
    <row r="200" ht="17.25" customHeight="1" x14ac:dyDescent="0.25"/>
    <row r="201" ht="17.25" customHeight="1" x14ac:dyDescent="0.25"/>
    <row r="202" ht="17.25" customHeight="1" x14ac:dyDescent="0.25"/>
    <row r="203" ht="17.25" customHeight="1" x14ac:dyDescent="0.25"/>
    <row r="204" ht="17.25" customHeight="1" x14ac:dyDescent="0.25"/>
    <row r="205" ht="17.25" customHeight="1" x14ac:dyDescent="0.25"/>
    <row r="206" ht="17.25" customHeight="1" x14ac:dyDescent="0.25"/>
    <row r="207" ht="17.25" customHeight="1" x14ac:dyDescent="0.25"/>
    <row r="208" ht="17.25" customHeight="1" x14ac:dyDescent="0.25"/>
    <row r="209" ht="17.25" customHeight="1" x14ac:dyDescent="0.25"/>
    <row r="210" ht="17.25" customHeight="1" x14ac:dyDescent="0.25"/>
    <row r="211" ht="17.25" customHeight="1" x14ac:dyDescent="0.25"/>
    <row r="212" ht="17.25" customHeight="1" x14ac:dyDescent="0.25"/>
    <row r="213" ht="17.25" customHeight="1" x14ac:dyDescent="0.25"/>
    <row r="214" ht="17.25" customHeight="1" x14ac:dyDescent="0.25"/>
    <row r="215" ht="17.25" customHeight="1" x14ac:dyDescent="0.25"/>
    <row r="216" ht="17.25" customHeight="1" x14ac:dyDescent="0.25"/>
    <row r="217" ht="17.25" customHeight="1" x14ac:dyDescent="0.25"/>
    <row r="218" ht="17.25" customHeight="1" x14ac:dyDescent="0.25"/>
    <row r="219" ht="17.25" customHeight="1" x14ac:dyDescent="0.25"/>
    <row r="220" ht="17.25" customHeight="1" x14ac:dyDescent="0.25"/>
    <row r="221" ht="17.25" customHeight="1" x14ac:dyDescent="0.25"/>
    <row r="222" ht="17.25" customHeight="1" x14ac:dyDescent="0.25"/>
    <row r="223" ht="17.25" customHeight="1" x14ac:dyDescent="0.25"/>
    <row r="224" ht="17.25" customHeight="1" x14ac:dyDescent="0.25"/>
    <row r="225" ht="17.25" customHeight="1" x14ac:dyDescent="0.25"/>
    <row r="226" ht="17.25" customHeight="1" x14ac:dyDescent="0.25"/>
    <row r="227" ht="17.25" customHeight="1" x14ac:dyDescent="0.25"/>
    <row r="228" ht="17.25" customHeight="1" x14ac:dyDescent="0.25"/>
    <row r="229" ht="17.25" customHeight="1" x14ac:dyDescent="0.25"/>
    <row r="230" ht="17.25" customHeight="1" x14ac:dyDescent="0.25"/>
    <row r="231" ht="17.25" customHeight="1" x14ac:dyDescent="0.25"/>
    <row r="232" ht="17.25" customHeight="1" x14ac:dyDescent="0.25"/>
    <row r="233" ht="17.25" customHeight="1" x14ac:dyDescent="0.25"/>
    <row r="234" ht="17.25" customHeight="1" x14ac:dyDescent="0.25"/>
    <row r="235" ht="17.25" customHeight="1" x14ac:dyDescent="0.25"/>
    <row r="236" ht="17.25" customHeight="1" x14ac:dyDescent="0.25"/>
    <row r="237" ht="17.25" customHeight="1" x14ac:dyDescent="0.25"/>
    <row r="238" ht="17.25" customHeight="1" x14ac:dyDescent="0.25"/>
    <row r="239" ht="17.25" customHeight="1" x14ac:dyDescent="0.25"/>
    <row r="240" ht="17.25" customHeight="1" x14ac:dyDescent="0.25"/>
    <row r="241" ht="17.25" customHeight="1" x14ac:dyDescent="0.25"/>
    <row r="242" ht="17.25" customHeight="1" x14ac:dyDescent="0.25"/>
    <row r="243" ht="17.25" customHeight="1" x14ac:dyDescent="0.25"/>
    <row r="244" ht="17.25" customHeight="1" x14ac:dyDescent="0.25"/>
    <row r="245" ht="17.25" customHeight="1" x14ac:dyDescent="0.25"/>
    <row r="246" ht="17.25" customHeight="1" x14ac:dyDescent="0.25"/>
    <row r="247" ht="17.25" customHeight="1" x14ac:dyDescent="0.25"/>
    <row r="248" ht="17.25" customHeight="1" x14ac:dyDescent="0.25"/>
    <row r="249" ht="17.25" customHeight="1" x14ac:dyDescent="0.25"/>
    <row r="250" ht="17.25" customHeight="1" x14ac:dyDescent="0.25"/>
    <row r="251" ht="17.25" customHeight="1" x14ac:dyDescent="0.25"/>
    <row r="252" ht="17.25" customHeight="1" x14ac:dyDescent="0.25"/>
    <row r="253" ht="17.25" customHeight="1" x14ac:dyDescent="0.25"/>
    <row r="254" ht="17.25" customHeight="1" x14ac:dyDescent="0.25"/>
    <row r="255" ht="17.25" customHeight="1" x14ac:dyDescent="0.25"/>
    <row r="256" ht="17.25" customHeight="1" x14ac:dyDescent="0.25"/>
    <row r="257" ht="17.25" customHeight="1" x14ac:dyDescent="0.25"/>
    <row r="258" ht="17.25" customHeight="1" x14ac:dyDescent="0.25"/>
    <row r="259" ht="17.25" customHeight="1" x14ac:dyDescent="0.25"/>
    <row r="260" ht="17.25" customHeight="1" x14ac:dyDescent="0.25"/>
    <row r="261" ht="17.25" customHeight="1" x14ac:dyDescent="0.25"/>
    <row r="262" ht="17.25" customHeight="1" x14ac:dyDescent="0.25"/>
    <row r="263" ht="17.25" customHeight="1" x14ac:dyDescent="0.25"/>
    <row r="264" ht="17.25" customHeight="1" x14ac:dyDescent="0.25"/>
    <row r="265" ht="17.25" customHeight="1" x14ac:dyDescent="0.25"/>
    <row r="266" ht="17.25" customHeight="1" x14ac:dyDescent="0.25"/>
    <row r="267" ht="17.25" customHeight="1" x14ac:dyDescent="0.25"/>
    <row r="268" ht="17.25" customHeight="1" x14ac:dyDescent="0.25"/>
    <row r="269" ht="17.25" customHeight="1" x14ac:dyDescent="0.25"/>
    <row r="270" ht="17.25" customHeight="1" x14ac:dyDescent="0.25"/>
    <row r="271" ht="17.25" customHeight="1" x14ac:dyDescent="0.25"/>
    <row r="272" ht="17.25" customHeight="1" x14ac:dyDescent="0.25"/>
    <row r="273" ht="17.25" customHeight="1" x14ac:dyDescent="0.25"/>
    <row r="274" ht="17.25" customHeight="1" x14ac:dyDescent="0.25"/>
    <row r="275" ht="17.25" customHeight="1" x14ac:dyDescent="0.25"/>
    <row r="276" ht="17.25" customHeight="1" x14ac:dyDescent="0.25"/>
    <row r="277" ht="17.25" customHeight="1" x14ac:dyDescent="0.25"/>
    <row r="278" ht="17.25" customHeight="1" x14ac:dyDescent="0.25"/>
    <row r="279" ht="17.25" customHeight="1" x14ac:dyDescent="0.25"/>
    <row r="280" ht="17.25" customHeight="1" x14ac:dyDescent="0.25"/>
    <row r="281" ht="17.25" customHeight="1" x14ac:dyDescent="0.25"/>
    <row r="282" ht="17.25" customHeight="1" x14ac:dyDescent="0.25"/>
    <row r="283" ht="17.25" customHeight="1" x14ac:dyDescent="0.25"/>
    <row r="284" ht="17.25" customHeight="1" x14ac:dyDescent="0.25"/>
    <row r="285" ht="17.25" customHeight="1" x14ac:dyDescent="0.25"/>
    <row r="286" ht="17.25" customHeight="1" x14ac:dyDescent="0.25"/>
    <row r="287" ht="17.25" customHeight="1" x14ac:dyDescent="0.25"/>
    <row r="288" ht="17.25" customHeight="1" x14ac:dyDescent="0.25"/>
    <row r="289" ht="17.25" customHeight="1" x14ac:dyDescent="0.25"/>
    <row r="290" ht="17.25" customHeight="1" x14ac:dyDescent="0.25"/>
    <row r="291" ht="17.25" customHeight="1" x14ac:dyDescent="0.25"/>
    <row r="292" ht="17.25" customHeight="1" x14ac:dyDescent="0.25"/>
    <row r="293" ht="17.25" customHeight="1" x14ac:dyDescent="0.25"/>
    <row r="294" ht="17.25" customHeight="1" x14ac:dyDescent="0.25"/>
    <row r="295" ht="17.25" customHeight="1" x14ac:dyDescent="0.25"/>
    <row r="296" ht="17.25" customHeight="1" x14ac:dyDescent="0.25"/>
    <row r="297" ht="17.25" customHeight="1" x14ac:dyDescent="0.25"/>
    <row r="298" ht="17.25" customHeight="1" x14ac:dyDescent="0.25"/>
    <row r="299" ht="17.25" customHeight="1" x14ac:dyDescent="0.25"/>
    <row r="300" ht="17.25" customHeight="1" x14ac:dyDescent="0.25"/>
    <row r="301" ht="17.25" customHeight="1" x14ac:dyDescent="0.25"/>
    <row r="302" ht="17.25" customHeight="1" x14ac:dyDescent="0.25"/>
    <row r="303" ht="17.25" customHeight="1" x14ac:dyDescent="0.25"/>
    <row r="304" ht="17.25" customHeight="1" x14ac:dyDescent="0.25"/>
    <row r="305" ht="17.25" customHeight="1" x14ac:dyDescent="0.25"/>
    <row r="306" ht="17.25" customHeight="1" x14ac:dyDescent="0.25"/>
    <row r="307" ht="17.25" customHeight="1" x14ac:dyDescent="0.25"/>
    <row r="308" ht="17.25" customHeight="1" x14ac:dyDescent="0.25"/>
    <row r="309" ht="17.25" customHeight="1" x14ac:dyDescent="0.25"/>
    <row r="310" ht="17.25" customHeight="1" x14ac:dyDescent="0.25"/>
    <row r="311" ht="17.25" customHeight="1" x14ac:dyDescent="0.25"/>
    <row r="312" ht="17.25" customHeight="1" x14ac:dyDescent="0.25"/>
    <row r="313" ht="17.25" customHeight="1" x14ac:dyDescent="0.25"/>
    <row r="314" ht="17.25" customHeight="1" x14ac:dyDescent="0.25"/>
    <row r="315" ht="17.25" customHeight="1" x14ac:dyDescent="0.25"/>
    <row r="316" ht="17.25" customHeight="1" x14ac:dyDescent="0.25"/>
    <row r="317" ht="17.25" customHeight="1" x14ac:dyDescent="0.25"/>
    <row r="318" ht="17.25" customHeight="1" x14ac:dyDescent="0.25"/>
    <row r="319" ht="17.25" customHeight="1" x14ac:dyDescent="0.25"/>
    <row r="320" ht="17.25" customHeight="1" x14ac:dyDescent="0.25"/>
    <row r="321" ht="17.25" customHeight="1" x14ac:dyDescent="0.25"/>
    <row r="322" ht="17.25" customHeight="1" x14ac:dyDescent="0.25"/>
    <row r="323" ht="17.25" customHeight="1" x14ac:dyDescent="0.25"/>
    <row r="324" ht="17.25" customHeight="1" x14ac:dyDescent="0.25"/>
    <row r="325" ht="17.25" customHeight="1" x14ac:dyDescent="0.25"/>
    <row r="326" ht="17.25" customHeight="1" x14ac:dyDescent="0.25"/>
    <row r="327" ht="17.25" customHeight="1" x14ac:dyDescent="0.25"/>
    <row r="328" ht="17.25" customHeight="1" x14ac:dyDescent="0.25"/>
    <row r="329" ht="17.25" customHeight="1" x14ac:dyDescent="0.25"/>
    <row r="330" ht="17.25" customHeight="1" x14ac:dyDescent="0.25"/>
    <row r="331" ht="17.25" customHeight="1" x14ac:dyDescent="0.25"/>
    <row r="332" ht="17.25" customHeight="1" x14ac:dyDescent="0.25"/>
    <row r="333" ht="17.25" customHeight="1" x14ac:dyDescent="0.25"/>
    <row r="334" ht="17.25" customHeight="1" x14ac:dyDescent="0.25"/>
    <row r="335" ht="17.25" customHeight="1" x14ac:dyDescent="0.25"/>
    <row r="336" ht="17.25" customHeight="1" x14ac:dyDescent="0.25"/>
    <row r="337" ht="17.25" customHeight="1" x14ac:dyDescent="0.25"/>
    <row r="338" ht="17.25" customHeight="1" x14ac:dyDescent="0.25"/>
    <row r="339" ht="17.25" customHeight="1" x14ac:dyDescent="0.25"/>
    <row r="340" ht="17.25" customHeight="1" x14ac:dyDescent="0.25"/>
    <row r="341" ht="17.25" customHeight="1" x14ac:dyDescent="0.25"/>
    <row r="342" ht="17.25" customHeight="1" x14ac:dyDescent="0.25"/>
    <row r="343" ht="17.25" customHeight="1" x14ac:dyDescent="0.25"/>
    <row r="344" ht="17.25" customHeight="1" x14ac:dyDescent="0.25"/>
    <row r="345" ht="17.25" customHeight="1" x14ac:dyDescent="0.25"/>
    <row r="346" ht="17.25" customHeight="1" x14ac:dyDescent="0.25"/>
    <row r="347" ht="17.25" customHeight="1" x14ac:dyDescent="0.25"/>
    <row r="348" ht="17.25" customHeight="1" x14ac:dyDescent="0.25"/>
    <row r="349" ht="17.25" customHeight="1" x14ac:dyDescent="0.25"/>
    <row r="350" ht="17.25" customHeight="1" x14ac:dyDescent="0.25"/>
    <row r="351" ht="17.25" customHeight="1" x14ac:dyDescent="0.25"/>
    <row r="352" ht="17.25" customHeight="1" x14ac:dyDescent="0.25"/>
    <row r="353" ht="17.25" customHeight="1" x14ac:dyDescent="0.25"/>
    <row r="354" ht="17.25" customHeight="1" x14ac:dyDescent="0.25"/>
    <row r="355" ht="17.25" customHeight="1" x14ac:dyDescent="0.25"/>
    <row r="356" ht="17.25" customHeight="1" x14ac:dyDescent="0.25"/>
    <row r="357" ht="17.25" customHeight="1" x14ac:dyDescent="0.25"/>
    <row r="358" ht="17.25" customHeight="1" x14ac:dyDescent="0.25"/>
    <row r="359" ht="17.25" customHeight="1" x14ac:dyDescent="0.25"/>
    <row r="360" ht="17.25" customHeight="1" x14ac:dyDescent="0.25"/>
    <row r="361" ht="17.25" customHeight="1" x14ac:dyDescent="0.25"/>
    <row r="362" ht="17.25" customHeight="1" x14ac:dyDescent="0.25"/>
    <row r="363" ht="17.25" customHeight="1" x14ac:dyDescent="0.25"/>
    <row r="364" ht="17.25" customHeight="1" x14ac:dyDescent="0.25"/>
    <row r="365" ht="17.25" customHeight="1" x14ac:dyDescent="0.25"/>
    <row r="366" ht="17.25" customHeight="1" x14ac:dyDescent="0.25"/>
    <row r="367" ht="17.25" customHeight="1" x14ac:dyDescent="0.25"/>
    <row r="368" ht="17.25" customHeight="1" x14ac:dyDescent="0.25"/>
    <row r="369" ht="17.25" customHeight="1" x14ac:dyDescent="0.25"/>
    <row r="370" ht="17.25" customHeight="1" x14ac:dyDescent="0.25"/>
    <row r="371" ht="17.25" customHeight="1" x14ac:dyDescent="0.25"/>
    <row r="372" ht="17.25" customHeight="1" x14ac:dyDescent="0.25"/>
    <row r="373" ht="17.25" customHeight="1" x14ac:dyDescent="0.25"/>
    <row r="374" ht="17.25" customHeight="1" x14ac:dyDescent="0.25"/>
    <row r="375" ht="17.25" customHeight="1" x14ac:dyDescent="0.25"/>
    <row r="376" ht="17.25" customHeight="1" x14ac:dyDescent="0.25"/>
    <row r="377" ht="17.25" customHeight="1" x14ac:dyDescent="0.25"/>
    <row r="378" ht="17.25" customHeight="1" x14ac:dyDescent="0.25"/>
    <row r="379" ht="17.25" customHeight="1" x14ac:dyDescent="0.25"/>
    <row r="380" ht="17.25" customHeight="1" x14ac:dyDescent="0.25"/>
    <row r="381" ht="17.25" customHeight="1" x14ac:dyDescent="0.25"/>
    <row r="382" ht="17.25" customHeight="1" x14ac:dyDescent="0.25"/>
    <row r="383" ht="17.25" customHeight="1" x14ac:dyDescent="0.25"/>
    <row r="384" ht="17.25" customHeight="1" x14ac:dyDescent="0.25"/>
    <row r="385" ht="17.25" customHeight="1" x14ac:dyDescent="0.25"/>
    <row r="386" ht="17.25" customHeight="1" x14ac:dyDescent="0.25"/>
    <row r="387" ht="17.25" customHeight="1" x14ac:dyDescent="0.25"/>
    <row r="388" ht="17.25" customHeight="1" x14ac:dyDescent="0.25"/>
    <row r="389" ht="17.25" customHeight="1" x14ac:dyDescent="0.25"/>
    <row r="390" ht="17.25" customHeight="1" x14ac:dyDescent="0.25"/>
    <row r="391" ht="17.25" customHeight="1" x14ac:dyDescent="0.25"/>
    <row r="392" ht="17.25" customHeight="1" x14ac:dyDescent="0.25"/>
    <row r="393" ht="17.25" customHeight="1" x14ac:dyDescent="0.25"/>
    <row r="394" ht="17.25" customHeight="1" x14ac:dyDescent="0.25"/>
    <row r="395" ht="17.25" customHeight="1" x14ac:dyDescent="0.25"/>
    <row r="396" ht="17.25" customHeight="1" x14ac:dyDescent="0.25"/>
    <row r="397" ht="17.25" customHeight="1" x14ac:dyDescent="0.25"/>
    <row r="398" ht="17.25" customHeight="1" x14ac:dyDescent="0.25"/>
    <row r="399" ht="17.25" customHeight="1" x14ac:dyDescent="0.25"/>
    <row r="400" ht="17.25" customHeight="1" x14ac:dyDescent="0.25"/>
    <row r="401" ht="17.25" customHeight="1" x14ac:dyDescent="0.25"/>
    <row r="402" ht="17.25" customHeight="1" x14ac:dyDescent="0.25"/>
    <row r="403" ht="17.25" customHeight="1" x14ac:dyDescent="0.25"/>
    <row r="404" ht="17.25" customHeight="1" x14ac:dyDescent="0.25"/>
    <row r="405" ht="17.25" customHeight="1" x14ac:dyDescent="0.25"/>
    <row r="406" ht="17.25" customHeight="1" x14ac:dyDescent="0.25"/>
    <row r="407" ht="17.25" customHeight="1" x14ac:dyDescent="0.25"/>
    <row r="408" ht="17.25" customHeight="1" x14ac:dyDescent="0.25"/>
    <row r="409" ht="17.25" customHeight="1" x14ac:dyDescent="0.25"/>
    <row r="410" ht="17.25" customHeight="1" x14ac:dyDescent="0.25"/>
    <row r="411" ht="17.25" customHeight="1" x14ac:dyDescent="0.25"/>
    <row r="412" ht="17.25" customHeight="1" x14ac:dyDescent="0.25"/>
    <row r="413" ht="17.25" customHeight="1" x14ac:dyDescent="0.25"/>
    <row r="414" ht="17.25" customHeight="1" x14ac:dyDescent="0.25"/>
    <row r="415" ht="17.25" customHeight="1" x14ac:dyDescent="0.25"/>
    <row r="416" ht="17.25" customHeight="1" x14ac:dyDescent="0.25"/>
    <row r="417" ht="17.25" customHeight="1" x14ac:dyDescent="0.25"/>
    <row r="418" ht="17.25" customHeight="1" x14ac:dyDescent="0.25"/>
    <row r="419" ht="17.25" customHeight="1" x14ac:dyDescent="0.25"/>
    <row r="420" ht="17.25" customHeight="1" x14ac:dyDescent="0.25"/>
    <row r="421" ht="17.25" customHeight="1" x14ac:dyDescent="0.25"/>
    <row r="422" ht="17.25" customHeight="1" x14ac:dyDescent="0.25"/>
    <row r="423" ht="17.25" customHeight="1" x14ac:dyDescent="0.25"/>
    <row r="424" ht="17.25" customHeight="1" x14ac:dyDescent="0.25"/>
    <row r="425" ht="17.25" customHeight="1" x14ac:dyDescent="0.25"/>
    <row r="426" ht="17.25" customHeight="1" x14ac:dyDescent="0.25"/>
    <row r="427" ht="17.25" customHeight="1" x14ac:dyDescent="0.25"/>
    <row r="428" ht="17.25" customHeight="1" x14ac:dyDescent="0.25"/>
    <row r="429" ht="17.25" customHeight="1" x14ac:dyDescent="0.25"/>
    <row r="430" ht="17.25" customHeight="1" x14ac:dyDescent="0.25"/>
    <row r="431" ht="17.25" customHeight="1" x14ac:dyDescent="0.25"/>
    <row r="432" ht="17.25" customHeight="1" x14ac:dyDescent="0.25"/>
    <row r="433" ht="17.25" customHeight="1" x14ac:dyDescent="0.25"/>
    <row r="434" ht="17.25" customHeight="1" x14ac:dyDescent="0.25"/>
    <row r="435" ht="17.25" customHeight="1" x14ac:dyDescent="0.25"/>
    <row r="436" ht="17.25" customHeight="1" x14ac:dyDescent="0.25"/>
    <row r="437" ht="17.25" customHeight="1" x14ac:dyDescent="0.25"/>
    <row r="438" ht="17.25" customHeight="1" x14ac:dyDescent="0.25"/>
    <row r="439" ht="17.25" customHeight="1" x14ac:dyDescent="0.25"/>
    <row r="440" ht="17.25" customHeight="1" x14ac:dyDescent="0.25"/>
    <row r="441" ht="17.25" customHeight="1" x14ac:dyDescent="0.25"/>
    <row r="442" ht="17.25" customHeight="1" x14ac:dyDescent="0.25"/>
    <row r="443" ht="17.25" customHeight="1" x14ac:dyDescent="0.25"/>
    <row r="444" ht="17.25" customHeight="1" x14ac:dyDescent="0.25"/>
    <row r="445" ht="17.25" customHeight="1" x14ac:dyDescent="0.25"/>
    <row r="446" ht="17.25" customHeight="1" x14ac:dyDescent="0.25"/>
    <row r="447" ht="17.25" customHeight="1" x14ac:dyDescent="0.25"/>
    <row r="448" ht="17.25" customHeight="1" x14ac:dyDescent="0.25"/>
    <row r="449" ht="17.25" customHeight="1" x14ac:dyDescent="0.25"/>
    <row r="450" ht="17.25" customHeight="1" x14ac:dyDescent="0.25"/>
    <row r="451" ht="17.25" customHeight="1" x14ac:dyDescent="0.25"/>
    <row r="452" ht="17.25" customHeight="1" x14ac:dyDescent="0.25"/>
    <row r="453" ht="17.25" customHeight="1" x14ac:dyDescent="0.25"/>
    <row r="454" ht="17.25" customHeight="1" x14ac:dyDescent="0.25"/>
    <row r="455" ht="17.25" customHeight="1" x14ac:dyDescent="0.25"/>
    <row r="456" ht="17.25" customHeight="1" x14ac:dyDescent="0.25"/>
    <row r="457" ht="17.25" customHeight="1" x14ac:dyDescent="0.25"/>
    <row r="458" ht="17.25" customHeight="1" x14ac:dyDescent="0.25"/>
    <row r="459" ht="17.25" customHeight="1" x14ac:dyDescent="0.25"/>
    <row r="460" ht="17.25" customHeight="1" x14ac:dyDescent="0.25"/>
    <row r="461" ht="17.25" customHeight="1" x14ac:dyDescent="0.25"/>
    <row r="462" ht="17.25" customHeight="1" x14ac:dyDescent="0.25"/>
    <row r="463" ht="17.25" customHeight="1" x14ac:dyDescent="0.25"/>
    <row r="464" ht="17.25" customHeight="1" x14ac:dyDescent="0.25"/>
    <row r="465" ht="17.25" customHeight="1" x14ac:dyDescent="0.25"/>
    <row r="466" ht="17.25" customHeight="1" x14ac:dyDescent="0.25"/>
    <row r="467" ht="17.25" customHeight="1" x14ac:dyDescent="0.25"/>
    <row r="468" ht="17.25" customHeight="1" x14ac:dyDescent="0.25"/>
    <row r="469" ht="17.25" customHeight="1" x14ac:dyDescent="0.25"/>
    <row r="470" ht="17.25" customHeight="1" x14ac:dyDescent="0.25"/>
    <row r="471" ht="17.25" customHeight="1" x14ac:dyDescent="0.25"/>
    <row r="472" ht="17.25" customHeight="1" x14ac:dyDescent="0.25"/>
    <row r="473" ht="17.25" customHeight="1" x14ac:dyDescent="0.25"/>
    <row r="474" ht="17.25" customHeight="1" x14ac:dyDescent="0.25"/>
    <row r="475" ht="17.25" customHeight="1" x14ac:dyDescent="0.25"/>
    <row r="476" ht="17.25" customHeight="1" x14ac:dyDescent="0.25"/>
    <row r="477" ht="17.25" customHeight="1" x14ac:dyDescent="0.25"/>
    <row r="478" ht="17.25" customHeight="1" x14ac:dyDescent="0.25"/>
    <row r="479" ht="17.25" customHeight="1" x14ac:dyDescent="0.25"/>
    <row r="480" ht="17.25" customHeight="1" x14ac:dyDescent="0.25"/>
    <row r="481" ht="17.25" customHeight="1" x14ac:dyDescent="0.25"/>
    <row r="482" ht="17.25" customHeight="1" x14ac:dyDescent="0.25"/>
    <row r="483" ht="17.25" customHeight="1" x14ac:dyDescent="0.25"/>
    <row r="484" ht="17.25" customHeight="1" x14ac:dyDescent="0.25"/>
    <row r="485" ht="17.25" customHeight="1" x14ac:dyDescent="0.25"/>
    <row r="486" ht="17.25" customHeight="1" x14ac:dyDescent="0.25"/>
    <row r="487" ht="17.25" customHeight="1" x14ac:dyDescent="0.25"/>
    <row r="488" ht="17.25" customHeight="1" x14ac:dyDescent="0.25"/>
    <row r="489" ht="17.25" customHeight="1" x14ac:dyDescent="0.25"/>
    <row r="490" ht="17.25" customHeight="1" x14ac:dyDescent="0.25"/>
    <row r="491" ht="17.25" customHeight="1" x14ac:dyDescent="0.25"/>
    <row r="492" ht="17.25" customHeight="1" x14ac:dyDescent="0.25"/>
    <row r="493" ht="17.25" customHeight="1" x14ac:dyDescent="0.25"/>
    <row r="494" ht="17.25" customHeight="1" x14ac:dyDescent="0.25"/>
    <row r="495" ht="17.25" customHeight="1" x14ac:dyDescent="0.25"/>
    <row r="496" ht="17.25" customHeight="1" x14ac:dyDescent="0.25"/>
    <row r="497" ht="17.25" customHeight="1" x14ac:dyDescent="0.25"/>
    <row r="498" ht="17.25" customHeight="1" x14ac:dyDescent="0.25"/>
    <row r="499" ht="17.25" customHeight="1" x14ac:dyDescent="0.25"/>
    <row r="500" ht="17.25" customHeight="1" x14ac:dyDescent="0.25"/>
    <row r="501" ht="17.25" customHeight="1" x14ac:dyDescent="0.25"/>
    <row r="502" ht="17.25" customHeight="1" x14ac:dyDescent="0.25"/>
    <row r="503" ht="17.25" customHeight="1" x14ac:dyDescent="0.25"/>
    <row r="504" ht="17.25" customHeight="1" x14ac:dyDescent="0.25"/>
    <row r="505" ht="17.25" customHeight="1" x14ac:dyDescent="0.25"/>
    <row r="506" ht="17.25" customHeight="1" x14ac:dyDescent="0.25"/>
    <row r="507" ht="17.25" customHeight="1" x14ac:dyDescent="0.25"/>
    <row r="508" ht="17.25" customHeight="1" x14ac:dyDescent="0.25"/>
    <row r="509" ht="17.25" customHeight="1" x14ac:dyDescent="0.25"/>
    <row r="510" ht="17.25" customHeight="1" x14ac:dyDescent="0.25"/>
    <row r="511" ht="17.25" customHeight="1" x14ac:dyDescent="0.25"/>
    <row r="512" ht="17.25" customHeight="1" x14ac:dyDescent="0.25"/>
    <row r="513" ht="17.25" customHeight="1" x14ac:dyDescent="0.25"/>
    <row r="514" ht="17.25" customHeight="1" x14ac:dyDescent="0.25"/>
    <row r="515" ht="17.25" customHeight="1" x14ac:dyDescent="0.25"/>
    <row r="516" ht="17.25" customHeight="1" x14ac:dyDescent="0.25"/>
    <row r="517" ht="17.25" customHeight="1" x14ac:dyDescent="0.25"/>
    <row r="518" ht="17.25" customHeight="1" x14ac:dyDescent="0.25"/>
    <row r="519" ht="17.25" customHeight="1" x14ac:dyDescent="0.25"/>
    <row r="520" ht="17.25" customHeight="1" x14ac:dyDescent="0.25"/>
    <row r="521" ht="17.25" customHeight="1" x14ac:dyDescent="0.25"/>
    <row r="522" ht="17.25" customHeight="1" x14ac:dyDescent="0.25"/>
    <row r="523" ht="17.25" customHeight="1" x14ac:dyDescent="0.25"/>
    <row r="524" ht="17.25" customHeight="1" x14ac:dyDescent="0.25"/>
    <row r="525" ht="17.25" customHeight="1" x14ac:dyDescent="0.25"/>
    <row r="526" ht="17.25" customHeight="1" x14ac:dyDescent="0.25"/>
    <row r="527" ht="17.25" customHeight="1" x14ac:dyDescent="0.25"/>
    <row r="528" ht="17.25" customHeight="1" x14ac:dyDescent="0.25"/>
    <row r="529" ht="17.25" customHeight="1" x14ac:dyDescent="0.25"/>
    <row r="530" ht="17.25" customHeight="1" x14ac:dyDescent="0.25"/>
    <row r="531" ht="17.25" customHeight="1" x14ac:dyDescent="0.25"/>
    <row r="532" ht="17.25" customHeight="1" x14ac:dyDescent="0.25"/>
    <row r="533" ht="17.25" customHeight="1" x14ac:dyDescent="0.25"/>
    <row r="534" ht="17.25" customHeight="1" x14ac:dyDescent="0.25"/>
    <row r="535" ht="17.25" customHeight="1" x14ac:dyDescent="0.25"/>
    <row r="536" ht="17.25" customHeight="1" x14ac:dyDescent="0.25"/>
    <row r="537" ht="17.25" customHeight="1" x14ac:dyDescent="0.25"/>
    <row r="538" ht="17.25" customHeight="1" x14ac:dyDescent="0.25"/>
    <row r="539" ht="17.25" customHeight="1" x14ac:dyDescent="0.25"/>
    <row r="540" ht="17.25" customHeight="1" x14ac:dyDescent="0.25"/>
    <row r="541" ht="17.25" customHeight="1" x14ac:dyDescent="0.25"/>
    <row r="542" ht="17.25" customHeight="1" x14ac:dyDescent="0.25"/>
    <row r="543" ht="17.25" customHeight="1" x14ac:dyDescent="0.25"/>
    <row r="544" ht="17.25" customHeight="1" x14ac:dyDescent="0.25"/>
    <row r="545" ht="17.25" customHeight="1" x14ac:dyDescent="0.25"/>
    <row r="546" ht="17.25" customHeight="1" x14ac:dyDescent="0.25"/>
    <row r="547" ht="17.25" customHeight="1" x14ac:dyDescent="0.25"/>
    <row r="548" ht="17.25" customHeight="1" x14ac:dyDescent="0.25"/>
    <row r="549" ht="17.25" customHeight="1" x14ac:dyDescent="0.25"/>
    <row r="550" ht="17.25" customHeight="1" x14ac:dyDescent="0.25"/>
    <row r="551" ht="17.25" customHeight="1" x14ac:dyDescent="0.25"/>
    <row r="552" ht="17.25" customHeight="1" x14ac:dyDescent="0.25"/>
    <row r="553" ht="17.25" customHeight="1" x14ac:dyDescent="0.25"/>
    <row r="554" ht="17.25" customHeight="1" x14ac:dyDescent="0.25"/>
    <row r="555" ht="17.25" customHeight="1" x14ac:dyDescent="0.25"/>
    <row r="556" ht="17.25" customHeight="1" x14ac:dyDescent="0.25"/>
    <row r="557" ht="17.25" customHeight="1" x14ac:dyDescent="0.25"/>
    <row r="558" ht="17.25" customHeight="1" x14ac:dyDescent="0.25"/>
    <row r="559" ht="17.25" customHeight="1" x14ac:dyDescent="0.25"/>
    <row r="560" ht="17.25" customHeight="1" x14ac:dyDescent="0.25"/>
    <row r="561" ht="17.25" customHeight="1" x14ac:dyDescent="0.25"/>
    <row r="562" ht="17.25" customHeight="1" x14ac:dyDescent="0.25"/>
    <row r="563" ht="17.25" customHeight="1" x14ac:dyDescent="0.25"/>
    <row r="564" ht="17.25" customHeight="1" x14ac:dyDescent="0.25"/>
    <row r="565" ht="17.25" customHeight="1" x14ac:dyDescent="0.25"/>
    <row r="566" ht="17.25" customHeight="1" x14ac:dyDescent="0.25"/>
    <row r="567" ht="17.25" customHeight="1" x14ac:dyDescent="0.25"/>
    <row r="568" ht="17.25" customHeight="1" x14ac:dyDescent="0.25"/>
    <row r="569" ht="17.25" customHeight="1" x14ac:dyDescent="0.25"/>
    <row r="570" ht="17.25" customHeight="1" x14ac:dyDescent="0.25"/>
    <row r="571" ht="17.25" customHeight="1" x14ac:dyDescent="0.25"/>
    <row r="572" ht="17.25" customHeight="1" x14ac:dyDescent="0.25"/>
    <row r="573" ht="17.25" customHeight="1" x14ac:dyDescent="0.25"/>
    <row r="574" ht="17.25" customHeight="1" x14ac:dyDescent="0.25"/>
    <row r="575" ht="17.25" customHeight="1" x14ac:dyDescent="0.25"/>
    <row r="576" ht="17.25" customHeight="1" x14ac:dyDescent="0.25"/>
    <row r="577" ht="17.25" customHeight="1" x14ac:dyDescent="0.25"/>
    <row r="578" ht="17.25" customHeight="1" x14ac:dyDescent="0.25"/>
    <row r="579" ht="17.25" customHeight="1" x14ac:dyDescent="0.25"/>
    <row r="580" ht="17.25" customHeight="1" x14ac:dyDescent="0.25"/>
    <row r="581" ht="17.25" customHeight="1" x14ac:dyDescent="0.25"/>
    <row r="582" ht="17.25" customHeight="1" x14ac:dyDescent="0.25"/>
    <row r="583" ht="17.25" customHeight="1" x14ac:dyDescent="0.25"/>
    <row r="584" ht="17.25" customHeight="1" x14ac:dyDescent="0.25"/>
    <row r="585" ht="17.25" customHeight="1" x14ac:dyDescent="0.25"/>
    <row r="586" ht="17.25" customHeight="1" x14ac:dyDescent="0.25"/>
    <row r="587" ht="17.25" customHeight="1" x14ac:dyDescent="0.25"/>
    <row r="588" ht="17.25" customHeight="1" x14ac:dyDescent="0.25"/>
    <row r="589" ht="17.25" customHeight="1" x14ac:dyDescent="0.25"/>
    <row r="590" ht="17.25" customHeight="1" x14ac:dyDescent="0.25"/>
    <row r="591" ht="17.25" customHeight="1" x14ac:dyDescent="0.25"/>
    <row r="592" ht="17.25" customHeight="1" x14ac:dyDescent="0.25"/>
    <row r="593" ht="17.25" customHeight="1" x14ac:dyDescent="0.25"/>
    <row r="594" ht="17.25" customHeight="1" x14ac:dyDescent="0.25"/>
    <row r="595" ht="17.25" customHeight="1" x14ac:dyDescent="0.25"/>
    <row r="596" ht="17.25" customHeight="1" x14ac:dyDescent="0.25"/>
    <row r="597" ht="17.25" customHeight="1" x14ac:dyDescent="0.25"/>
    <row r="598" ht="17.25" customHeight="1" x14ac:dyDescent="0.25"/>
    <row r="599" ht="17.25" customHeight="1" x14ac:dyDescent="0.25"/>
    <row r="600" ht="17.25" customHeight="1" x14ac:dyDescent="0.25"/>
    <row r="601" ht="17.25" customHeight="1" x14ac:dyDescent="0.25"/>
    <row r="602" ht="17.25" customHeight="1" x14ac:dyDescent="0.25"/>
    <row r="603" ht="17.25" customHeight="1" x14ac:dyDescent="0.25"/>
    <row r="604" ht="17.25" customHeight="1" x14ac:dyDescent="0.25"/>
    <row r="605" ht="17.25" customHeight="1" x14ac:dyDescent="0.25"/>
    <row r="606" ht="17.25" customHeight="1" x14ac:dyDescent="0.25"/>
    <row r="607" ht="17.25" customHeight="1" x14ac:dyDescent="0.25"/>
    <row r="608" ht="17.25" customHeight="1" x14ac:dyDescent="0.25"/>
    <row r="609" ht="17.25" customHeight="1" x14ac:dyDescent="0.25"/>
    <row r="610" ht="17.25" customHeight="1" x14ac:dyDescent="0.25"/>
    <row r="611" ht="17.25" customHeight="1" x14ac:dyDescent="0.25"/>
    <row r="612" ht="17.25" customHeight="1" x14ac:dyDescent="0.25"/>
    <row r="613" ht="17.25" customHeight="1" x14ac:dyDescent="0.25"/>
    <row r="614" ht="17.25" customHeight="1" x14ac:dyDescent="0.25"/>
    <row r="615" ht="17.25" customHeight="1" x14ac:dyDescent="0.25"/>
    <row r="616" ht="17.25" customHeight="1" x14ac:dyDescent="0.25"/>
    <row r="617" ht="17.25" customHeight="1" x14ac:dyDescent="0.25"/>
    <row r="618" ht="17.25" customHeight="1" x14ac:dyDescent="0.25"/>
    <row r="619" ht="17.25" customHeight="1" x14ac:dyDescent="0.25"/>
    <row r="620" ht="17.25" customHeight="1" x14ac:dyDescent="0.25"/>
    <row r="621" ht="17.25" customHeight="1" x14ac:dyDescent="0.25"/>
    <row r="622" ht="17.25" customHeight="1" x14ac:dyDescent="0.25"/>
    <row r="623" ht="17.25" customHeight="1" x14ac:dyDescent="0.25"/>
    <row r="624" ht="17.25" customHeight="1" x14ac:dyDescent="0.25"/>
    <row r="625" ht="17.25" customHeight="1" x14ac:dyDescent="0.25"/>
    <row r="626" ht="17.25" customHeight="1" x14ac:dyDescent="0.25"/>
    <row r="627" ht="17.25" customHeight="1" x14ac:dyDescent="0.25"/>
    <row r="628" ht="17.25" customHeight="1" x14ac:dyDescent="0.25"/>
    <row r="629" ht="17.25" customHeight="1" x14ac:dyDescent="0.25"/>
    <row r="630" ht="17.25" customHeight="1" x14ac:dyDescent="0.25"/>
    <row r="631" ht="17.25" customHeight="1" x14ac:dyDescent="0.25"/>
    <row r="632" ht="17.25" customHeight="1" x14ac:dyDescent="0.25"/>
    <row r="633" ht="17.25" customHeight="1" x14ac:dyDescent="0.25"/>
    <row r="634" ht="17.25" customHeight="1" x14ac:dyDescent="0.25"/>
    <row r="635" ht="17.25" customHeight="1" x14ac:dyDescent="0.25"/>
    <row r="636" ht="17.25" customHeight="1" x14ac:dyDescent="0.25"/>
    <row r="637" ht="17.25" customHeight="1" x14ac:dyDescent="0.25"/>
    <row r="638" ht="17.25" customHeight="1" x14ac:dyDescent="0.25"/>
    <row r="639" ht="17.25" customHeight="1" x14ac:dyDescent="0.25"/>
    <row r="640" ht="17.25" customHeight="1" x14ac:dyDescent="0.25"/>
    <row r="641" ht="17.25" customHeight="1" x14ac:dyDescent="0.25"/>
    <row r="642" ht="17.25" customHeight="1" x14ac:dyDescent="0.25"/>
    <row r="643" ht="17.25" customHeight="1" x14ac:dyDescent="0.25"/>
    <row r="644" ht="17.25" customHeight="1" x14ac:dyDescent="0.25"/>
    <row r="645" ht="17.25" customHeight="1" x14ac:dyDescent="0.25"/>
    <row r="646" ht="17.25" customHeight="1" x14ac:dyDescent="0.25"/>
    <row r="647" ht="17.25" customHeight="1" x14ac:dyDescent="0.25"/>
    <row r="648" ht="17.25" customHeight="1" x14ac:dyDescent="0.25"/>
    <row r="649" ht="17.25" customHeight="1" x14ac:dyDescent="0.25"/>
    <row r="650" ht="17.25" customHeight="1" x14ac:dyDescent="0.25"/>
    <row r="651" ht="17.25" customHeight="1" x14ac:dyDescent="0.25"/>
    <row r="652" ht="17.25" customHeight="1" x14ac:dyDescent="0.25"/>
    <row r="653" ht="17.25" customHeight="1" x14ac:dyDescent="0.25"/>
    <row r="654" ht="17.25" customHeight="1" x14ac:dyDescent="0.25"/>
    <row r="655" ht="17.25" customHeight="1" x14ac:dyDescent="0.25"/>
    <row r="656" ht="17.25" customHeight="1" x14ac:dyDescent="0.25"/>
    <row r="657" ht="17.25" customHeight="1" x14ac:dyDescent="0.25"/>
    <row r="658" ht="17.25" customHeight="1" x14ac:dyDescent="0.25"/>
    <row r="659" ht="17.25" customHeight="1" x14ac:dyDescent="0.25"/>
    <row r="660" ht="17.25" customHeight="1" x14ac:dyDescent="0.25"/>
    <row r="661" ht="17.25" customHeight="1" x14ac:dyDescent="0.25"/>
    <row r="662" ht="17.25" customHeight="1" x14ac:dyDescent="0.25"/>
    <row r="663" ht="17.25" customHeight="1" x14ac:dyDescent="0.25"/>
    <row r="664" ht="17.25" customHeight="1" x14ac:dyDescent="0.25"/>
    <row r="665" ht="17.25" customHeight="1" x14ac:dyDescent="0.25"/>
    <row r="666" ht="17.25" customHeight="1" x14ac:dyDescent="0.25"/>
    <row r="667" ht="17.25" customHeight="1" x14ac:dyDescent="0.25"/>
    <row r="668" ht="17.25" customHeight="1" x14ac:dyDescent="0.25"/>
    <row r="669" ht="17.25" customHeight="1" x14ac:dyDescent="0.25"/>
    <row r="670" ht="17.25" customHeight="1" x14ac:dyDescent="0.25"/>
    <row r="671" ht="17.25" customHeight="1" x14ac:dyDescent="0.25"/>
    <row r="672" ht="17.25" customHeight="1" x14ac:dyDescent="0.25"/>
    <row r="673" ht="17.25" customHeight="1" x14ac:dyDescent="0.25"/>
    <row r="674" ht="17.25" customHeight="1" x14ac:dyDescent="0.25"/>
    <row r="675" ht="17.25" customHeight="1" x14ac:dyDescent="0.25"/>
    <row r="676" ht="17.25" customHeight="1" x14ac:dyDescent="0.25"/>
    <row r="677" ht="17.25" customHeight="1" x14ac:dyDescent="0.25"/>
    <row r="678" ht="17.25" customHeight="1" x14ac:dyDescent="0.25"/>
    <row r="679" ht="17.25" customHeight="1" x14ac:dyDescent="0.25"/>
    <row r="680" ht="17.25" customHeight="1" x14ac:dyDescent="0.25"/>
    <row r="681" ht="17.25" customHeight="1" x14ac:dyDescent="0.25"/>
    <row r="682" ht="17.25" customHeight="1" x14ac:dyDescent="0.25"/>
    <row r="683" ht="17.25" customHeight="1" x14ac:dyDescent="0.25"/>
    <row r="684" ht="17.25" customHeight="1" x14ac:dyDescent="0.25"/>
    <row r="685" ht="17.25" customHeight="1" x14ac:dyDescent="0.25"/>
    <row r="686" ht="17.25" customHeight="1" x14ac:dyDescent="0.25"/>
    <row r="687" ht="17.25" customHeight="1" x14ac:dyDescent="0.25"/>
    <row r="688" ht="17.25" customHeight="1" x14ac:dyDescent="0.25"/>
    <row r="689" ht="17.25" customHeight="1" x14ac:dyDescent="0.25"/>
    <row r="690" ht="17.25" customHeight="1" x14ac:dyDescent="0.25"/>
    <row r="691" ht="17.25" customHeight="1" x14ac:dyDescent="0.25"/>
    <row r="692" ht="17.25" customHeight="1" x14ac:dyDescent="0.25"/>
    <row r="693" ht="17.25" customHeight="1" x14ac:dyDescent="0.25"/>
    <row r="694" ht="17.25" customHeight="1" x14ac:dyDescent="0.25"/>
    <row r="695" ht="17.25" customHeight="1" x14ac:dyDescent="0.25"/>
    <row r="696" ht="17.25" customHeight="1" x14ac:dyDescent="0.25"/>
    <row r="697" ht="17.25" customHeight="1" x14ac:dyDescent="0.25"/>
    <row r="698" ht="17.25" customHeight="1" x14ac:dyDescent="0.25"/>
    <row r="699" ht="17.25" customHeight="1" x14ac:dyDescent="0.25"/>
    <row r="700" ht="17.25" customHeight="1" x14ac:dyDescent="0.25"/>
    <row r="701" ht="17.25" customHeight="1" x14ac:dyDescent="0.25"/>
    <row r="702" ht="17.25" customHeight="1" x14ac:dyDescent="0.25"/>
    <row r="703" ht="17.25" customHeight="1" x14ac:dyDescent="0.25"/>
    <row r="704" ht="17.25" customHeight="1" x14ac:dyDescent="0.25"/>
    <row r="705" ht="17.25" customHeight="1" x14ac:dyDescent="0.25"/>
    <row r="706" ht="17.25" customHeight="1" x14ac:dyDescent="0.25"/>
    <row r="707" ht="17.25" customHeight="1" x14ac:dyDescent="0.25"/>
    <row r="708" ht="17.25" customHeight="1" x14ac:dyDescent="0.25"/>
    <row r="709" ht="17.25" customHeight="1" x14ac:dyDescent="0.25"/>
    <row r="710" ht="17.25" customHeight="1" x14ac:dyDescent="0.25"/>
    <row r="711" ht="17.25" customHeight="1" x14ac:dyDescent="0.25"/>
    <row r="712" ht="17.25" customHeight="1" x14ac:dyDescent="0.25"/>
    <row r="713" ht="17.25" customHeight="1" x14ac:dyDescent="0.25"/>
    <row r="714" ht="17.25" customHeight="1" x14ac:dyDescent="0.25"/>
    <row r="715" ht="17.25" customHeight="1" x14ac:dyDescent="0.25"/>
    <row r="716" ht="17.25" customHeight="1" x14ac:dyDescent="0.25"/>
    <row r="717" ht="17.25" customHeight="1" x14ac:dyDescent="0.25"/>
    <row r="718" ht="17.25" customHeight="1" x14ac:dyDescent="0.25"/>
    <row r="719" ht="17.25" customHeight="1" x14ac:dyDescent="0.25"/>
    <row r="720" ht="17.25" customHeight="1" x14ac:dyDescent="0.25"/>
    <row r="721" ht="17.25" customHeight="1" x14ac:dyDescent="0.25"/>
    <row r="722" ht="17.25" customHeight="1" x14ac:dyDescent="0.25"/>
    <row r="723" ht="17.25" customHeight="1" x14ac:dyDescent="0.25"/>
    <row r="724" ht="17.25" customHeight="1" x14ac:dyDescent="0.25"/>
    <row r="725" ht="17.25" customHeight="1" x14ac:dyDescent="0.25"/>
    <row r="726" ht="17.25" customHeight="1" x14ac:dyDescent="0.25"/>
    <row r="727" ht="17.25" customHeight="1" x14ac:dyDescent="0.25"/>
    <row r="728" ht="17.25" customHeight="1" x14ac:dyDescent="0.25"/>
    <row r="729" ht="17.25" customHeight="1" x14ac:dyDescent="0.25"/>
    <row r="730" ht="17.25" customHeight="1" x14ac:dyDescent="0.25"/>
    <row r="731" ht="17.25" customHeight="1" x14ac:dyDescent="0.25"/>
    <row r="732" ht="17.25" customHeight="1" x14ac:dyDescent="0.25"/>
    <row r="733" ht="17.25" customHeight="1" x14ac:dyDescent="0.25"/>
    <row r="734" ht="17.25" customHeight="1" x14ac:dyDescent="0.25"/>
    <row r="735" ht="17.25" customHeight="1" x14ac:dyDescent="0.25"/>
    <row r="736" ht="17.25" customHeight="1" x14ac:dyDescent="0.25"/>
    <row r="737" ht="17.25" customHeight="1" x14ac:dyDescent="0.25"/>
    <row r="738" ht="17.25" customHeight="1" x14ac:dyDescent="0.25"/>
    <row r="739" ht="17.25" customHeight="1" x14ac:dyDescent="0.25"/>
    <row r="740" ht="17.25" customHeight="1" x14ac:dyDescent="0.25"/>
    <row r="741" ht="17.25" customHeight="1" x14ac:dyDescent="0.25"/>
    <row r="742" ht="17.25" customHeight="1" x14ac:dyDescent="0.25"/>
    <row r="743" ht="17.25" customHeight="1" x14ac:dyDescent="0.25"/>
    <row r="744" ht="17.25" customHeight="1" x14ac:dyDescent="0.25"/>
    <row r="745" ht="17.25" customHeight="1" x14ac:dyDescent="0.25"/>
    <row r="746" ht="17.25" customHeight="1" x14ac:dyDescent="0.25"/>
    <row r="747" ht="17.25" customHeight="1" x14ac:dyDescent="0.25"/>
    <row r="748" ht="17.25" customHeight="1" x14ac:dyDescent="0.25"/>
    <row r="749" ht="17.25" customHeight="1" x14ac:dyDescent="0.25"/>
    <row r="750" ht="17.25" customHeight="1" x14ac:dyDescent="0.25"/>
    <row r="751" ht="17.25" customHeight="1" x14ac:dyDescent="0.25"/>
    <row r="752" ht="17.25" customHeight="1" x14ac:dyDescent="0.25"/>
    <row r="753" ht="17.25" customHeight="1" x14ac:dyDescent="0.25"/>
    <row r="754" ht="17.25" customHeight="1" x14ac:dyDescent="0.25"/>
    <row r="755" ht="17.25" customHeight="1" x14ac:dyDescent="0.25"/>
    <row r="756" ht="17.25" customHeight="1" x14ac:dyDescent="0.25"/>
    <row r="757" ht="17.25" customHeight="1" x14ac:dyDescent="0.25"/>
    <row r="758" ht="17.25" customHeight="1" x14ac:dyDescent="0.25"/>
    <row r="759" ht="17.25" customHeight="1" x14ac:dyDescent="0.25"/>
    <row r="760" ht="17.25" customHeight="1" x14ac:dyDescent="0.25"/>
    <row r="761" ht="17.25" customHeight="1" x14ac:dyDescent="0.25"/>
    <row r="762" ht="17.25" customHeight="1" x14ac:dyDescent="0.25"/>
    <row r="763" ht="17.25" customHeight="1" x14ac:dyDescent="0.25"/>
    <row r="764" ht="17.25" customHeight="1" x14ac:dyDescent="0.25"/>
    <row r="765" ht="17.25" customHeight="1" x14ac:dyDescent="0.25"/>
    <row r="766" ht="17.25" customHeight="1" x14ac:dyDescent="0.25"/>
    <row r="767" ht="17.25" customHeight="1" x14ac:dyDescent="0.25"/>
    <row r="768" ht="17.25" customHeight="1" x14ac:dyDescent="0.25"/>
    <row r="769" ht="17.25" customHeight="1" x14ac:dyDescent="0.25"/>
    <row r="770" ht="17.25" customHeight="1" x14ac:dyDescent="0.25"/>
    <row r="771" ht="17.25" customHeight="1" x14ac:dyDescent="0.25"/>
    <row r="772" ht="17.25" customHeight="1" x14ac:dyDescent="0.25"/>
    <row r="773" ht="17.25" customHeight="1" x14ac:dyDescent="0.25"/>
    <row r="774" ht="17.25" customHeight="1" x14ac:dyDescent="0.25"/>
    <row r="775" ht="17.25" customHeight="1" x14ac:dyDescent="0.25"/>
    <row r="776" ht="17.25" customHeight="1" x14ac:dyDescent="0.25"/>
    <row r="777" ht="17.25" customHeight="1" x14ac:dyDescent="0.25"/>
    <row r="778" ht="17.25" customHeight="1" x14ac:dyDescent="0.25"/>
    <row r="779" ht="17.25" customHeight="1" x14ac:dyDescent="0.25"/>
    <row r="780" ht="17.25" customHeight="1" x14ac:dyDescent="0.25"/>
    <row r="781" ht="17.25" customHeight="1" x14ac:dyDescent="0.25"/>
    <row r="782" ht="17.25" customHeight="1" x14ac:dyDescent="0.25"/>
    <row r="783" ht="17.25" customHeight="1" x14ac:dyDescent="0.25"/>
    <row r="784" ht="17.25" customHeight="1" x14ac:dyDescent="0.25"/>
    <row r="785" ht="17.25" customHeight="1" x14ac:dyDescent="0.25"/>
    <row r="786" ht="17.25" customHeight="1" x14ac:dyDescent="0.25"/>
    <row r="787" ht="17.25" customHeight="1" x14ac:dyDescent="0.25"/>
    <row r="788" ht="17.25" customHeight="1" x14ac:dyDescent="0.25"/>
    <row r="789" ht="17.25" customHeight="1" x14ac:dyDescent="0.25"/>
    <row r="790" ht="17.25" customHeight="1" x14ac:dyDescent="0.25"/>
    <row r="791" ht="17.25" customHeight="1" x14ac:dyDescent="0.25"/>
    <row r="792" ht="17.25" customHeight="1" x14ac:dyDescent="0.25"/>
    <row r="793" ht="17.25" customHeight="1" x14ac:dyDescent="0.25"/>
    <row r="794" ht="17.25" customHeight="1" x14ac:dyDescent="0.25"/>
    <row r="795" ht="17.25" customHeight="1" x14ac:dyDescent="0.25"/>
    <row r="796" ht="17.25" customHeight="1" x14ac:dyDescent="0.25"/>
    <row r="797" ht="17.25" customHeight="1" x14ac:dyDescent="0.25"/>
    <row r="798" ht="17.25" customHeight="1" x14ac:dyDescent="0.25"/>
    <row r="799" ht="17.25" customHeight="1" x14ac:dyDescent="0.25"/>
    <row r="800" ht="17.25" customHeight="1" x14ac:dyDescent="0.25"/>
    <row r="801" ht="17.25" customHeight="1" x14ac:dyDescent="0.25"/>
    <row r="802" ht="17.25" customHeight="1" x14ac:dyDescent="0.25"/>
    <row r="803" ht="17.25" customHeight="1" x14ac:dyDescent="0.25"/>
    <row r="804" ht="17.25" customHeight="1" x14ac:dyDescent="0.25"/>
    <row r="805" ht="17.25" customHeight="1" x14ac:dyDescent="0.25"/>
    <row r="806" ht="17.25" customHeight="1" x14ac:dyDescent="0.25"/>
    <row r="807" ht="17.25" customHeight="1" x14ac:dyDescent="0.25"/>
    <row r="808" ht="17.25" customHeight="1" x14ac:dyDescent="0.25"/>
    <row r="809" ht="17.25" customHeight="1" x14ac:dyDescent="0.25"/>
    <row r="810" ht="17.25" customHeight="1" x14ac:dyDescent="0.25"/>
    <row r="811" ht="17.25" customHeight="1" x14ac:dyDescent="0.25"/>
    <row r="812" ht="17.25" customHeight="1" x14ac:dyDescent="0.25"/>
    <row r="813" ht="17.25" customHeight="1" x14ac:dyDescent="0.25"/>
    <row r="814" ht="17.25" customHeight="1" x14ac:dyDescent="0.25"/>
    <row r="815" ht="17.25" customHeight="1" x14ac:dyDescent="0.25"/>
    <row r="816" ht="17.25" customHeight="1" x14ac:dyDescent="0.25"/>
    <row r="817" ht="17.25" customHeight="1" x14ac:dyDescent="0.25"/>
    <row r="818" ht="17.25" customHeight="1" x14ac:dyDescent="0.25"/>
    <row r="819" ht="17.25" customHeight="1" x14ac:dyDescent="0.25"/>
    <row r="820" ht="17.25" customHeight="1" x14ac:dyDescent="0.25"/>
    <row r="821" ht="17.25" customHeight="1" x14ac:dyDescent="0.25"/>
    <row r="822" ht="17.25" customHeight="1" x14ac:dyDescent="0.25"/>
    <row r="823" ht="17.25" customHeight="1" x14ac:dyDescent="0.25"/>
    <row r="824" ht="17.25" customHeight="1" x14ac:dyDescent="0.25"/>
    <row r="825" ht="17.25" customHeight="1" x14ac:dyDescent="0.25"/>
    <row r="826" ht="17.25" customHeight="1" x14ac:dyDescent="0.25"/>
    <row r="827" ht="17.25" customHeight="1" x14ac:dyDescent="0.25"/>
    <row r="828" ht="17.25" customHeight="1" x14ac:dyDescent="0.25"/>
    <row r="829" ht="17.25" customHeight="1" x14ac:dyDescent="0.25"/>
    <row r="830" ht="17.25" customHeight="1" x14ac:dyDescent="0.25"/>
    <row r="831" ht="17.25" customHeight="1" x14ac:dyDescent="0.25"/>
    <row r="832" ht="17.25" customHeight="1" x14ac:dyDescent="0.25"/>
    <row r="833" ht="17.25" customHeight="1" x14ac:dyDescent="0.25"/>
    <row r="834" ht="17.25" customHeight="1" x14ac:dyDescent="0.25"/>
    <row r="835" ht="17.25" customHeight="1" x14ac:dyDescent="0.25"/>
    <row r="836" ht="17.25" customHeight="1" x14ac:dyDescent="0.25"/>
    <row r="837" ht="17.25" customHeight="1" x14ac:dyDescent="0.25"/>
    <row r="838" ht="17.25" customHeight="1" x14ac:dyDescent="0.25"/>
    <row r="839" ht="17.25" customHeight="1" x14ac:dyDescent="0.25"/>
    <row r="840" ht="17.25" customHeight="1" x14ac:dyDescent="0.25"/>
    <row r="841" ht="17.25" customHeight="1" x14ac:dyDescent="0.25"/>
    <row r="842" ht="17.25" customHeight="1" x14ac:dyDescent="0.25"/>
    <row r="843" ht="17.25" customHeight="1" x14ac:dyDescent="0.25"/>
    <row r="844" ht="17.25" customHeight="1" x14ac:dyDescent="0.25"/>
    <row r="845" ht="17.25" customHeight="1" x14ac:dyDescent="0.25"/>
    <row r="846" ht="17.25" customHeight="1" x14ac:dyDescent="0.25"/>
    <row r="847" ht="17.25" customHeight="1" x14ac:dyDescent="0.25"/>
    <row r="848" ht="17.25" customHeight="1" x14ac:dyDescent="0.25"/>
    <row r="849" ht="17.25" customHeight="1" x14ac:dyDescent="0.25"/>
    <row r="850" ht="17.25" customHeight="1" x14ac:dyDescent="0.25"/>
    <row r="851" ht="17.25" customHeight="1" x14ac:dyDescent="0.25"/>
    <row r="852" ht="17.25" customHeight="1" x14ac:dyDescent="0.25"/>
    <row r="853" ht="17.25" customHeight="1" x14ac:dyDescent="0.25"/>
    <row r="854" ht="17.25" customHeight="1" x14ac:dyDescent="0.25"/>
    <row r="855" ht="17.25" customHeight="1" x14ac:dyDescent="0.25"/>
    <row r="856" ht="17.25" customHeight="1" x14ac:dyDescent="0.25"/>
    <row r="857" ht="17.25" customHeight="1" x14ac:dyDescent="0.25"/>
    <row r="858" ht="17.25" customHeight="1" x14ac:dyDescent="0.25"/>
    <row r="859" ht="17.25" customHeight="1" x14ac:dyDescent="0.25"/>
    <row r="860" ht="17.25" customHeight="1" x14ac:dyDescent="0.25"/>
    <row r="861" ht="17.25" customHeight="1" x14ac:dyDescent="0.25"/>
    <row r="862" ht="17.25" customHeight="1" x14ac:dyDescent="0.25"/>
    <row r="863" ht="17.25" customHeight="1" x14ac:dyDescent="0.25"/>
    <row r="864" ht="17.25" customHeight="1" x14ac:dyDescent="0.25"/>
    <row r="865" ht="17.25" customHeight="1" x14ac:dyDescent="0.25"/>
    <row r="866" ht="17.25" customHeight="1" x14ac:dyDescent="0.25"/>
    <row r="867" ht="17.25" customHeight="1" x14ac:dyDescent="0.25"/>
    <row r="868" ht="17.25" customHeight="1" x14ac:dyDescent="0.25"/>
    <row r="869" ht="17.25" customHeight="1" x14ac:dyDescent="0.25"/>
    <row r="870" ht="17.25" customHeight="1" x14ac:dyDescent="0.25"/>
    <row r="871" ht="17.25" customHeight="1" x14ac:dyDescent="0.25"/>
    <row r="872" ht="17.25" customHeight="1" x14ac:dyDescent="0.25"/>
    <row r="873" ht="17.25" customHeight="1" x14ac:dyDescent="0.25"/>
    <row r="874" ht="17.25" customHeight="1" x14ac:dyDescent="0.25"/>
    <row r="875" ht="17.25" customHeight="1" x14ac:dyDescent="0.25"/>
    <row r="876" ht="17.25" customHeight="1" x14ac:dyDescent="0.25"/>
    <row r="877" ht="17.25" customHeight="1" x14ac:dyDescent="0.25"/>
    <row r="878" ht="17.25" customHeight="1" x14ac:dyDescent="0.25"/>
    <row r="879" ht="17.25" customHeight="1" x14ac:dyDescent="0.25"/>
    <row r="880" ht="17.25" customHeight="1" x14ac:dyDescent="0.25"/>
    <row r="881" ht="17.25" customHeight="1" x14ac:dyDescent="0.25"/>
    <row r="882" ht="17.25" customHeight="1" x14ac:dyDescent="0.25"/>
    <row r="883" ht="17.25" customHeight="1" x14ac:dyDescent="0.25"/>
    <row r="884" ht="17.25" customHeight="1" x14ac:dyDescent="0.25"/>
    <row r="885" ht="17.25" customHeight="1" x14ac:dyDescent="0.25"/>
    <row r="886" ht="17.25" customHeight="1" x14ac:dyDescent="0.25"/>
    <row r="887" ht="17.25" customHeight="1" x14ac:dyDescent="0.25"/>
    <row r="888" ht="17.25" customHeight="1" x14ac:dyDescent="0.25"/>
    <row r="889" ht="17.25" customHeight="1" x14ac:dyDescent="0.25"/>
    <row r="890" ht="17.25" customHeight="1" x14ac:dyDescent="0.25"/>
    <row r="891" ht="17.25" customHeight="1" x14ac:dyDescent="0.25"/>
    <row r="892" ht="17.25" customHeight="1" x14ac:dyDescent="0.25"/>
    <row r="893" ht="17.25" customHeight="1" x14ac:dyDescent="0.25"/>
    <row r="894" ht="17.25" customHeight="1" x14ac:dyDescent="0.25"/>
    <row r="895" ht="17.25" customHeight="1" x14ac:dyDescent="0.25"/>
    <row r="896" ht="17.25" customHeight="1" x14ac:dyDescent="0.25"/>
    <row r="897" ht="17.25" customHeight="1" x14ac:dyDescent="0.25"/>
    <row r="898" ht="17.25" customHeight="1" x14ac:dyDescent="0.25"/>
    <row r="899" ht="17.25" customHeight="1" x14ac:dyDescent="0.25"/>
    <row r="900" ht="17.25" customHeight="1" x14ac:dyDescent="0.25"/>
    <row r="901" ht="17.25" customHeight="1" x14ac:dyDescent="0.25"/>
    <row r="902" ht="17.25" customHeight="1" x14ac:dyDescent="0.25"/>
    <row r="903" ht="17.25" customHeight="1" x14ac:dyDescent="0.25"/>
    <row r="904" ht="17.25" customHeight="1" x14ac:dyDescent="0.25"/>
    <row r="905" ht="17.25" customHeight="1" x14ac:dyDescent="0.25"/>
    <row r="906" ht="17.25" customHeight="1" x14ac:dyDescent="0.25"/>
    <row r="907" ht="17.25" customHeight="1" x14ac:dyDescent="0.25"/>
    <row r="908" ht="17.25" customHeight="1" x14ac:dyDescent="0.25"/>
    <row r="909" ht="17.25" customHeight="1" x14ac:dyDescent="0.25"/>
    <row r="910" ht="17.25" customHeight="1" x14ac:dyDescent="0.25"/>
    <row r="911" ht="17.25" customHeight="1" x14ac:dyDescent="0.25"/>
    <row r="912" ht="17.25" customHeight="1" x14ac:dyDescent="0.25"/>
    <row r="913" ht="17.25" customHeight="1" x14ac:dyDescent="0.25"/>
    <row r="914" ht="17.25" customHeight="1" x14ac:dyDescent="0.25"/>
    <row r="915" ht="17.25" customHeight="1" x14ac:dyDescent="0.25"/>
    <row r="916" ht="17.25" customHeight="1" x14ac:dyDescent="0.25"/>
    <row r="917" ht="17.25" customHeight="1" x14ac:dyDescent="0.25"/>
    <row r="918" ht="17.25" customHeight="1" x14ac:dyDescent="0.25"/>
    <row r="919" ht="17.25" customHeight="1" x14ac:dyDescent="0.25"/>
    <row r="920" ht="17.25" customHeight="1" x14ac:dyDescent="0.25"/>
    <row r="921" ht="17.25" customHeight="1" x14ac:dyDescent="0.25"/>
    <row r="922" ht="17.25" customHeight="1" x14ac:dyDescent="0.25"/>
    <row r="923" ht="17.25" customHeight="1" x14ac:dyDescent="0.25"/>
    <row r="924" ht="17.25" customHeight="1" x14ac:dyDescent="0.25"/>
    <row r="925" ht="17.25" customHeight="1" x14ac:dyDescent="0.25"/>
    <row r="926" ht="17.25" customHeight="1" x14ac:dyDescent="0.25"/>
    <row r="927" ht="17.25" customHeight="1" x14ac:dyDescent="0.25"/>
    <row r="928" ht="17.25" customHeight="1" x14ac:dyDescent="0.25"/>
    <row r="929" ht="17.25" customHeight="1" x14ac:dyDescent="0.25"/>
    <row r="930" ht="17.25" customHeight="1" x14ac:dyDescent="0.25"/>
    <row r="931" ht="17.25" customHeight="1" x14ac:dyDescent="0.25"/>
    <row r="932" ht="17.25" customHeight="1" x14ac:dyDescent="0.25"/>
    <row r="933" ht="17.25" customHeight="1" x14ac:dyDescent="0.25"/>
    <row r="934" ht="17.25" customHeight="1" x14ac:dyDescent="0.25"/>
    <row r="935" ht="17.25" customHeight="1" x14ac:dyDescent="0.25"/>
    <row r="936" ht="17.25" customHeight="1" x14ac:dyDescent="0.25"/>
    <row r="937" ht="17.25" customHeight="1" x14ac:dyDescent="0.25"/>
    <row r="938" ht="17.25" customHeight="1" x14ac:dyDescent="0.25"/>
    <row r="939" ht="17.25" customHeight="1" x14ac:dyDescent="0.25"/>
    <row r="940" ht="17.25" customHeight="1" x14ac:dyDescent="0.25"/>
    <row r="941" ht="17.25" customHeight="1" x14ac:dyDescent="0.25"/>
    <row r="942" ht="17.25" customHeight="1" x14ac:dyDescent="0.25"/>
    <row r="943" ht="17.25" customHeight="1" x14ac:dyDescent="0.25"/>
    <row r="944" ht="17.25" customHeight="1" x14ac:dyDescent="0.25"/>
    <row r="945" ht="17.25" customHeight="1" x14ac:dyDescent="0.25"/>
    <row r="946" ht="17.25" customHeight="1" x14ac:dyDescent="0.25"/>
    <row r="947" ht="17.25" customHeight="1" x14ac:dyDescent="0.25"/>
    <row r="948" ht="17.25" customHeight="1" x14ac:dyDescent="0.25"/>
    <row r="949" ht="17.25" customHeight="1" x14ac:dyDescent="0.25"/>
    <row r="950" ht="17.25" customHeight="1" x14ac:dyDescent="0.25"/>
    <row r="951" ht="17.25" customHeight="1" x14ac:dyDescent="0.25"/>
    <row r="952" ht="17.25" customHeight="1" x14ac:dyDescent="0.25"/>
    <row r="953" ht="17.25" customHeight="1" x14ac:dyDescent="0.25"/>
    <row r="954" ht="17.25" customHeight="1" x14ac:dyDescent="0.25"/>
    <row r="955" ht="17.25" customHeight="1" x14ac:dyDescent="0.25"/>
    <row r="956" ht="17.25" customHeight="1" x14ac:dyDescent="0.25"/>
    <row r="957" ht="17.25" customHeight="1" x14ac:dyDescent="0.25"/>
    <row r="958" ht="17.25" customHeight="1" x14ac:dyDescent="0.25"/>
    <row r="959" ht="17.25" customHeight="1" x14ac:dyDescent="0.25"/>
    <row r="960" ht="17.25" customHeight="1" x14ac:dyDescent="0.25"/>
    <row r="961" ht="17.25" customHeight="1" x14ac:dyDescent="0.25"/>
    <row r="962" ht="17.25" customHeight="1" x14ac:dyDescent="0.25"/>
    <row r="963" ht="17.25" customHeight="1" x14ac:dyDescent="0.25"/>
    <row r="964" ht="17.25" customHeight="1" x14ac:dyDescent="0.25"/>
    <row r="965" ht="17.25" customHeight="1" x14ac:dyDescent="0.25"/>
    <row r="966" ht="17.25" customHeight="1" x14ac:dyDescent="0.25"/>
    <row r="967" ht="17.25" customHeight="1" x14ac:dyDescent="0.25"/>
    <row r="968" ht="17.25" customHeight="1" x14ac:dyDescent="0.25"/>
    <row r="969" ht="17.25" customHeight="1" x14ac:dyDescent="0.25"/>
    <row r="970" ht="17.25" customHeight="1" x14ac:dyDescent="0.25"/>
    <row r="971" ht="17.25" customHeight="1" x14ac:dyDescent="0.25"/>
    <row r="972" ht="17.25" customHeight="1" x14ac:dyDescent="0.25"/>
    <row r="973" ht="17.25" customHeight="1" x14ac:dyDescent="0.25"/>
    <row r="974" ht="17.25" customHeight="1" x14ac:dyDescent="0.25"/>
    <row r="975" ht="17.25" customHeight="1" x14ac:dyDescent="0.25"/>
    <row r="976" ht="17.25" customHeight="1" x14ac:dyDescent="0.25"/>
    <row r="977" ht="17.25" customHeight="1" x14ac:dyDescent="0.25"/>
    <row r="978" ht="17.25" customHeight="1" x14ac:dyDescent="0.25"/>
    <row r="979" ht="17.25" customHeight="1" x14ac:dyDescent="0.25"/>
    <row r="980" ht="17.25" customHeight="1" x14ac:dyDescent="0.25"/>
    <row r="981" ht="17.25" customHeight="1" x14ac:dyDescent="0.25"/>
    <row r="982" ht="17.25" customHeight="1" x14ac:dyDescent="0.25"/>
    <row r="983" ht="17.25" customHeight="1" x14ac:dyDescent="0.25"/>
    <row r="984" ht="17.25" customHeight="1" x14ac:dyDescent="0.25"/>
    <row r="985" ht="17.25" customHeight="1" x14ac:dyDescent="0.25"/>
    <row r="986" ht="17.25" customHeight="1" x14ac:dyDescent="0.25"/>
    <row r="987" ht="17.25" customHeight="1" x14ac:dyDescent="0.25"/>
    <row r="988" ht="17.25" customHeight="1" x14ac:dyDescent="0.25"/>
    <row r="989" ht="17.25" customHeight="1" x14ac:dyDescent="0.25"/>
    <row r="990" ht="17.25" customHeight="1" x14ac:dyDescent="0.25"/>
    <row r="991" ht="17.25" customHeight="1" x14ac:dyDescent="0.25"/>
    <row r="992" ht="17.25" customHeight="1" x14ac:dyDescent="0.25"/>
    <row r="993" ht="17.25" customHeight="1" x14ac:dyDescent="0.25"/>
    <row r="994" ht="17.25" customHeight="1" x14ac:dyDescent="0.25"/>
    <row r="995" ht="17.25" customHeight="1" x14ac:dyDescent="0.25"/>
    <row r="996" ht="17.25" customHeight="1" x14ac:dyDescent="0.25"/>
    <row r="997" ht="17.25" customHeight="1" x14ac:dyDescent="0.25"/>
    <row r="998" ht="17.25" customHeight="1" x14ac:dyDescent="0.25"/>
    <row r="999" ht="17.25" customHeight="1" x14ac:dyDescent="0.25"/>
    <row r="1000" ht="17.2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Inicio</vt:lpstr>
      <vt:lpstr>1 Datos Entidad</vt:lpstr>
      <vt:lpstr>2 Equipo PIMS</vt:lpstr>
      <vt:lpstr>3 Estrategia de Comunicación</vt:lpstr>
      <vt:lpstr>BD_Resumen</vt:lpstr>
      <vt:lpstr>4 Diagnóstico</vt:lpstr>
      <vt:lpstr>5 Plan de Acción -Estrategias </vt:lpstr>
      <vt:lpstr>6 Evaluación y seguimiento</vt:lpstr>
      <vt:lpstr>DATOS</vt:lpstr>
      <vt:lpstr>Inicio!Área_de_impresión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Camila Andrea Lopez Castillo</cp:lastModifiedBy>
  <dcterms:created xsi:type="dcterms:W3CDTF">2022-02-02T23:58:42Z</dcterms:created>
  <dcterms:modified xsi:type="dcterms:W3CDTF">2025-02-03T19:55:28Z</dcterms:modified>
</cp:coreProperties>
</file>