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55" yWindow="60" windowWidth="9645" windowHeight="9675" activeTab="1"/>
  </bookViews>
  <sheets>
    <sheet name="INSTRUCTIVO" sheetId="4" r:id="rId1"/>
    <sheet name="FORMATO" sheetId="1" r:id="rId2"/>
    <sheet name="listas" sheetId="2" state="hidden" r:id="rId3"/>
  </sheets>
  <definedNames>
    <definedName name="_xlnm._FilterDatabase" localSheetId="1" hidden="1">FORMATO!$A$17:$AG$101</definedName>
    <definedName name="_xlnm._FilterDatabase" localSheetId="0" hidden="1">INSTRUCTIVO!$B$6:$O$12</definedName>
    <definedName name="_xlnm.Print_Area" localSheetId="1">FORMATO!$A$1:$AB$160</definedName>
    <definedName name="_xlnm.Print_Area" localSheetId="0">INSTRUCTIVO!$A$1:$P$18</definedName>
    <definedName name="_xlnm.Print_Titles" localSheetId="1">FORMATO!$14:$17</definedName>
  </definedNames>
  <calcPr calcId="152511"/>
</workbook>
</file>

<file path=xl/calcChain.xml><?xml version="1.0" encoding="utf-8"?>
<calcChain xmlns="http://schemas.openxmlformats.org/spreadsheetml/2006/main">
  <c r="AA124" i="1" l="1"/>
  <c r="AA144" i="1" l="1"/>
  <c r="Y75" i="1"/>
  <c r="P75" i="1"/>
  <c r="Y37" i="1" l="1"/>
  <c r="P37" i="1"/>
  <c r="P101" i="1" s="1"/>
  <c r="O18" i="1"/>
  <c r="O99" i="1"/>
  <c r="X98" i="1"/>
  <c r="O96" i="1"/>
  <c r="X96" i="1" s="1"/>
  <c r="O98" i="1"/>
  <c r="X21" i="1" l="1"/>
  <c r="O21" i="1"/>
  <c r="X88" i="1"/>
  <c r="O88" i="1"/>
  <c r="X75" i="1"/>
  <c r="O75" i="1"/>
  <c r="X69" i="1"/>
  <c r="O69" i="1"/>
  <c r="X61" i="1"/>
  <c r="O61" i="1"/>
  <c r="X18" i="1"/>
  <c r="X37" i="1"/>
  <c r="O37" i="1"/>
  <c r="X30" i="1" l="1"/>
  <c r="O30" i="1"/>
  <c r="Z144" i="1" l="1"/>
  <c r="Z124" i="1"/>
  <c r="Z112" i="1"/>
  <c r="Z101" i="1"/>
  <c r="Y144" i="1"/>
  <c r="Y124" i="1"/>
  <c r="Y112" i="1"/>
  <c r="Y101" i="1"/>
  <c r="Y148" i="1" l="1"/>
  <c r="Y151" i="1" s="1"/>
  <c r="Z148" i="1"/>
  <c r="Z151" i="1" s="1"/>
  <c r="AD63" i="1"/>
  <c r="Y149" i="1" l="1"/>
  <c r="Z149" i="1"/>
  <c r="F112" i="1"/>
  <c r="X144" i="1"/>
  <c r="X101" i="1"/>
  <c r="Q144" i="1"/>
  <c r="X124" i="1"/>
  <c r="X112" i="1"/>
  <c r="AA101" i="1" l="1"/>
  <c r="X148" i="1"/>
  <c r="X151" i="1" s="1"/>
  <c r="AA112" i="1"/>
  <c r="F144" i="1"/>
  <c r="F124" i="1"/>
  <c r="Q124" i="1"/>
  <c r="P124" i="1"/>
  <c r="O124" i="1"/>
  <c r="X149" i="1" l="1"/>
  <c r="AA151" i="1"/>
  <c r="O112" i="1"/>
  <c r="F101" i="1"/>
  <c r="F151" i="1" s="1"/>
  <c r="Q101" i="1"/>
  <c r="P144" i="1"/>
  <c r="O144" i="1"/>
  <c r="Q112" i="1"/>
  <c r="P112" i="1"/>
  <c r="O24" i="1"/>
  <c r="O58" i="1"/>
  <c r="O49" i="1"/>
  <c r="O84" i="1"/>
  <c r="O45" i="1"/>
  <c r="P148" i="1" l="1"/>
  <c r="P151" i="1" s="1"/>
  <c r="O101" i="1"/>
  <c r="Q148" i="1"/>
  <c r="Q151" i="1" s="1"/>
  <c r="P149" i="1" l="1"/>
  <c r="Q149" i="1"/>
  <c r="O148" i="1"/>
  <c r="O151" i="1" s="1"/>
  <c r="O149" i="1" l="1"/>
</calcChain>
</file>

<file path=xl/comments1.xml><?xml version="1.0" encoding="utf-8"?>
<comments xmlns="http://schemas.openxmlformats.org/spreadsheetml/2006/main">
  <authors>
    <author>Amanda Pedraza</author>
  </authors>
  <commentList>
    <comment ref="K17" authorId="0">
      <text>
        <r>
          <rPr>
            <sz val="9"/>
            <color indexed="81"/>
            <rFont val="Tahoma"/>
            <family val="2"/>
          </rPr>
          <t>AÑO/MES/DIA</t>
        </r>
      </text>
    </comment>
    <comment ref="L17" authorId="0">
      <text>
        <r>
          <rPr>
            <sz val="9"/>
            <color indexed="81"/>
            <rFont val="Tahoma"/>
            <family val="2"/>
          </rPr>
          <t>AÑO/MES/DIA</t>
        </r>
      </text>
    </comment>
  </commentList>
</comments>
</file>

<file path=xl/sharedStrings.xml><?xml version="1.0" encoding="utf-8"?>
<sst xmlns="http://schemas.openxmlformats.org/spreadsheetml/2006/main" count="801" uniqueCount="559">
  <si>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</si>
  <si>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</si>
  <si>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</si>
  <si>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</si>
  <si>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</si>
  <si>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</si>
  <si>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</si>
  <si>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</si>
  <si>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</si>
  <si>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</si>
  <si>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</si>
  <si>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</si>
  <si>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</si>
  <si>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</si>
  <si>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</si>
  <si>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</si>
  <si>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</si>
  <si>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</si>
  <si>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</si>
  <si>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</si>
  <si>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</si>
  <si>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 xml:space="preserve">3.3. 
PRODUCTO O RESULTADO ESPERADO </t>
  </si>
  <si>
    <t>3.3. 
PESO DE LA ACTIVIDAD</t>
  </si>
  <si>
    <t>3.4 ACTIVIDAD</t>
  </si>
  <si>
    <t>3.5. META</t>
  </si>
  <si>
    <t>INDICADOR</t>
  </si>
  <si>
    <t>UNIDAD DE MEDIDA</t>
  </si>
  <si>
    <t>RECURSOS</t>
  </si>
  <si>
    <t>DEPENDENCIAS RESPONSABLES</t>
  </si>
  <si>
    <t>FECHA INICIO</t>
  </si>
  <si>
    <t>FECHA FINAL</t>
  </si>
  <si>
    <t>IDIGER</t>
  </si>
  <si>
    <t>FONDIGER</t>
  </si>
  <si>
    <t>SUBTOTAL</t>
  </si>
  <si>
    <t>TOTAL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</si>
  <si>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</si>
  <si>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</si>
  <si>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</si>
  <si>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</si>
  <si>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</si>
  <si>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</si>
  <si>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</si>
  <si>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</si>
  <si>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</si>
  <si>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</si>
  <si>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</si>
  <si>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</si>
  <si>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</si>
  <si>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</si>
  <si>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</si>
  <si>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</si>
  <si>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</si>
  <si>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</si>
  <si>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</si>
  <si>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</si>
  <si>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</si>
  <si>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</si>
  <si>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</si>
  <si>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</si>
  <si>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</si>
  <si>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</si>
  <si>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</si>
  <si>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</si>
  <si>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</si>
  <si>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</si>
  <si>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</si>
  <si>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</si>
  <si>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</si>
  <si>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</si>
  <si>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</si>
  <si>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</si>
  <si>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</si>
  <si>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</si>
  <si>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</si>
  <si>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</si>
  <si>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</si>
  <si>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</si>
  <si>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</si>
  <si>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</si>
  <si>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</si>
  <si>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</si>
  <si>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</si>
  <si>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</si>
  <si>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Subdirección Corporativa y Asuntos Disciplinarios -</t>
  </si>
  <si>
    <t>3.7 UNIDAD DE MEDIDA</t>
  </si>
  <si>
    <t>3.8 RECURSOS</t>
  </si>
  <si>
    <t>3.9 DEPENDENCIAS RESPONSABLES</t>
  </si>
  <si>
    <t>3.3. PESO DE LA ACTIVIDAD</t>
  </si>
  <si>
    <t>Determine el peso porcentual que tiene cada actividad sobre el 100% que debe cumplir la actividad propuesta; recuerde que siempre existirá una actividad que identifique el punto crítico del producto; es decir, la actividad que mayor peso deberá tener y que definir tanto la calidad del producto como el mayor avance en el desarrollo del producto.</t>
  </si>
  <si>
    <t xml:space="preserve">3.3. PRODUCTO O RESULTADO ESPERADO </t>
  </si>
  <si>
    <t>Determine la fecha en que se dará inicio al desarrollo de la actividad propuesta
Determine la fecha en que se finalizará el desarrollo de la actividad propuesta</t>
  </si>
  <si>
    <t>Incluya información del producto esperado con definición de atributos.</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</si>
  <si>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</si>
  <si>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</si>
  <si>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</si>
  <si>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</si>
  <si>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</si>
  <si>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</si>
  <si>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</si>
  <si>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</si>
  <si>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</si>
  <si>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</si>
  <si>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</si>
  <si>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</si>
  <si>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</si>
  <si>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Especifique el grupo encargado de formular y desarrollar el Plan de Acción. (Ejemplo: Subdirección - Grupo)</t>
  </si>
  <si>
    <t>Especifique de la lista desplegable la vigencia para la ejecución y desarrollo del Plan de Acción  Ej: Enero 1 a 31 de Diciembre de 2016.</t>
  </si>
  <si>
    <t>Validado por:</t>
  </si>
  <si>
    <t>Firma:</t>
  </si>
  <si>
    <t>Nombre y cargo:</t>
  </si>
  <si>
    <t>Elaborado por:</t>
  </si>
  <si>
    <t>COMPONENTE FINANCIERO</t>
  </si>
  <si>
    <t>Ejecución reserva presupuestal programada</t>
  </si>
  <si>
    <t>Ejecución presupuestal programada</t>
  </si>
  <si>
    <t>Ejecución del Programa Anual Mesualizado de Caja (PAC)</t>
  </si>
  <si>
    <t>Especifique un indicador de eficacia que se relaciona directamente producto y/o actividad .</t>
  </si>
  <si>
    <t>Estime el valor de los recursos financieros que se requiere para desarrollar la actividad, asi como la fuente de financiación.</t>
  </si>
  <si>
    <r>
      <rPr>
        <b/>
        <sz val="10"/>
        <rFont val="Arial"/>
        <family val="2"/>
      </rPr>
      <t>Diana Patricia Arevalo Sánchez</t>
    </r>
    <r>
      <rPr>
        <sz val="10"/>
        <rFont val="Arial"/>
        <family val="2"/>
      </rPr>
      <t xml:space="preserve"> 
Subdirectora de Análisis de Riesgos y Efectos de Cambio Climático</t>
    </r>
  </si>
  <si>
    <r>
      <rPr>
        <b/>
        <sz val="10"/>
        <rFont val="Arial"/>
        <family val="2"/>
      </rPr>
      <t xml:space="preserve">Olga Lucia Torres Becerra 
</t>
    </r>
    <r>
      <rPr>
        <sz val="10"/>
        <rFont val="Arial"/>
        <family val="2"/>
      </rPr>
      <t>Subdirectora de Participación para la Gestión de Riesgos y Adaptación al Cambio Climático</t>
    </r>
  </si>
  <si>
    <r>
      <rPr>
        <b/>
        <sz val="10"/>
        <rFont val="Arial"/>
        <family val="2"/>
      </rPr>
      <t xml:space="preserve">Carlos Ciro Asprilla Cruz
</t>
    </r>
    <r>
      <rPr>
        <sz val="10"/>
        <rFont val="Arial"/>
        <family val="2"/>
      </rPr>
      <t>Subdirector Resiliencia y Coordinación de Emergencias</t>
    </r>
  </si>
  <si>
    <r>
      <rPr>
        <b/>
        <sz val="10"/>
        <rFont val="Arial"/>
        <family val="2"/>
      </rPr>
      <t xml:space="preserve">Diana Marcela Londoño 
</t>
    </r>
    <r>
      <rPr>
        <sz val="10"/>
        <rFont val="Arial"/>
        <family val="2"/>
      </rPr>
      <t>Asesora de Comunicaciones</t>
    </r>
  </si>
  <si>
    <r>
      <rPr>
        <b/>
        <sz val="10"/>
        <rFont val="Arial"/>
        <family val="2"/>
      </rPr>
      <t xml:space="preserve">Rafael Enrique Moreno Alvarez
</t>
    </r>
    <r>
      <rPr>
        <sz val="10"/>
        <rFont val="Arial"/>
        <family val="2"/>
      </rPr>
      <t>Prof. Oficina Asesora de Planeación</t>
    </r>
  </si>
  <si>
    <r>
      <rPr>
        <b/>
        <sz val="10"/>
        <rFont val="Arial"/>
        <family val="2"/>
      </rPr>
      <t xml:space="preserve">Angelica Maria Bermudez Rodriguez
</t>
    </r>
    <r>
      <rPr>
        <sz val="10"/>
        <rFont val="Arial"/>
        <family val="2"/>
      </rPr>
      <t>Prof. Oficina Asesora de Planeación</t>
    </r>
  </si>
  <si>
    <r>
      <rPr>
        <b/>
        <sz val="10"/>
        <rFont val="Arial"/>
        <family val="2"/>
      </rPr>
      <t>Claudia Liliana Guerrero Garcia</t>
    </r>
    <r>
      <rPr>
        <sz val="10"/>
        <rFont val="Arial"/>
        <family val="2"/>
      </rPr>
      <t xml:space="preserve"> 
Prof. Oficina Asesora de Planeación</t>
    </r>
  </si>
  <si>
    <r>
      <rPr>
        <b/>
        <sz val="10"/>
        <rFont val="Arial"/>
        <family val="2"/>
      </rPr>
      <t>Jóse Leonardo Millán Alvarado</t>
    </r>
    <r>
      <rPr>
        <sz val="10"/>
        <rFont val="Arial"/>
        <family val="2"/>
      </rPr>
      <t xml:space="preserve"> 
Prof. Oficina Asesora de Planeación</t>
    </r>
  </si>
  <si>
    <t>Gestionar y administrar los recursos financieros del IDIGER, mediante esquemas interinstitucionales de cofinanciación, cooperación, concurrencia, subsidiariedad y estrategias de protección financiera y transferencia de riesgos para el desarrollo de los procesos de gestión de riesgos y cambio climático.</t>
  </si>
  <si>
    <t>Cancelacion de Reservas y pasivos Exigibles</t>
  </si>
  <si>
    <t>Apoyar el proceso de programacion presupuestal vigencia 2017</t>
  </si>
  <si>
    <t>Analizar y expedir los documentos presupuestales de ejecución presupuestal vigencia 2016</t>
  </si>
  <si>
    <t xml:space="preserve">Hacer seguimiento al pago y cancelación de las Reservas </t>
  </si>
  <si>
    <t>Planeacion y Gestion Financiera-Presupuesto</t>
  </si>
  <si>
    <t>Gestion Financiera-Presupuesto</t>
  </si>
  <si>
    <t>Informes</t>
  </si>
  <si>
    <t xml:space="preserve">Documentos </t>
  </si>
  <si>
    <t>Documentos presupuestales solicitados/Documentos presupuestales expedidos</t>
  </si>
  <si>
    <t>Actividades para la programación presupuestal/ requierimientos de Planeación Distrital y Hacienda</t>
  </si>
  <si>
    <t>Actividades para el cierre/ requierimientos de Planeación Distrital y Hacienda</t>
  </si>
  <si>
    <t># de Reservas Presupuestales/# Reservas presupuestales pagadas y liquidadas</t>
  </si>
  <si>
    <t># de Pasivos exigibles/# Pasivos Exigibles pagados y liquidados</t>
  </si>
  <si>
    <t>Hacer seguimiento al pago y cancelación de Pasivos Exigibles</t>
  </si>
  <si>
    <t>Hacer y presentar informes de seguimiento a la ejecución presupuestal</t>
  </si>
  <si>
    <t>Informes requeridos/ Informes presentados</t>
  </si>
  <si>
    <t>COMPONENTE: Administración y Desarrollo Institucional</t>
  </si>
  <si>
    <t>Correspondencia
Gestion Financiera-Pagos</t>
  </si>
  <si>
    <t>Facilitar el acceso de la ciudadanía a los trámites  y  OPAS que brinda la entidad realizando el proceso de simplificar, estandarizar, eliminar u optimizar  los trámites existentes.</t>
  </si>
  <si>
    <t>Trámites</t>
  </si>
  <si>
    <t>Socialización de los Trámites  y  OPAS a la Ciudadanía en General</t>
  </si>
  <si>
    <t>Número de reuniones adelantadas en el marco de la socialización / Número de personas socializadas</t>
  </si>
  <si>
    <t>Reuniones</t>
  </si>
  <si>
    <t>Garantizar información, orientación y asesoría al ciudadano  a través de los canales  de atención al ciudadano establecidos  y de  acuerdo a los parámetros dispuesto por la entidad y las regulaciones existentes</t>
  </si>
  <si>
    <t>Brindar permanentemente servicio a los ciudadanos  a través de los canales  y horarios dispuestos para tal fin.</t>
  </si>
  <si>
    <t>Número total de ciudadanos  que ingresan a la entidad / Número total de ciudadanos  atendidas por el área</t>
  </si>
  <si>
    <t>Informe</t>
  </si>
  <si>
    <t>Funcionarios y Contratistas</t>
  </si>
  <si>
    <t>Promover acciones tendientes a identificar la percepción de la ciudadanía frente a los trámites recibidos por la entidad</t>
  </si>
  <si>
    <t>Identificar metodología para aplicación de encuestas de percepción de satisfacción</t>
  </si>
  <si>
    <t>Número de encuestas aplicadas / Número de ciudadanos atendidos</t>
  </si>
  <si>
    <t>Encuestas</t>
  </si>
  <si>
    <t xml:space="preserve">Adelantar una encuesta de percepción de la satisfacción de un trámite relacionado con la solicitud de asitencia  técnica u OPA realizado a la ciudadanía  </t>
  </si>
  <si>
    <t>Encuesta de  percepción adelantada /Número total de  visitas realizadas</t>
  </si>
  <si>
    <t>Implementar acciones de seguimiento a la correspondencia  con el fin de mejorar la oportuna respuesta de los requerimientos  realizados por la ciudadanía a la entidad.</t>
  </si>
  <si>
    <t>Actualización de tabla temática de correspondencia</t>
  </si>
  <si>
    <t>Actualización tabla temática aprobada/Tabla temática presentada para actualización</t>
  </si>
  <si>
    <t>Ejecución de Pagos de la Entidad</t>
  </si>
  <si>
    <t>Programa Anual Mensualiado de Caja -PAC</t>
  </si>
  <si>
    <t xml:space="preserve">Informar e incluir en el aplicativo SIS PAC de Secretaría Distrital de Hacienda el Plan Anual Mensualizado de Caja </t>
  </si>
  <si>
    <t>Apoyar la proyección del Plan Anualizado de Caja del presupuesto de reservas y de vigencia</t>
  </si>
  <si>
    <t>Valor de pagos planeados/valor de pagos programados</t>
  </si>
  <si>
    <t># de pagos programados/# de pagos realizados</t>
  </si>
  <si>
    <t xml:space="preserve">Atención al ciudadano
Oficina de planeación
</t>
  </si>
  <si>
    <t>Atención al ciudadano</t>
  </si>
  <si>
    <t xml:space="preserve">Atención al ciudadano </t>
  </si>
  <si>
    <t>Programacion, ejecución y cierre presupuestal del IDIGER</t>
  </si>
  <si>
    <t xml:space="preserve">Gestión catastral de los bienes inmuebles adquirir por el IDIGER ubicados en zonas de alto riesgo no mitigable. </t>
  </si>
  <si>
    <t>Cantidad de predios identificados/Cantidad de predios programados</t>
  </si>
  <si>
    <t>Predios</t>
  </si>
  <si>
    <t>Revisión de los avalúos comerciales de los predios objeto de adquisición del IDIGER, conforme con el decreto 1420 de 1998 y la Resolución del IGAC 620 de 2008  y normatividad vigente en materia de avalúos.</t>
  </si>
  <si>
    <t>Cantidad de avalúos aprobados/Cantidad de avalúos programados</t>
  </si>
  <si>
    <t>Avalúos</t>
  </si>
  <si>
    <t>Recibo real y material de los predios adquiridos por el IDIGER y las actuaciones administrativas que ello conlleve al paz y salvo de cada uno de los mismos ante las diferentes entidades distritales</t>
  </si>
  <si>
    <t>Número de predios recibidos/Numero de predios adquiridos</t>
  </si>
  <si>
    <t>Gestión administrativa ante las autoridades competentes para la custodia de los bienes adquiridos por el IDIGER</t>
  </si>
  <si>
    <t>Informe de las actuaciones realizadas</t>
  </si>
  <si>
    <t xml:space="preserve">Gestión predial de los bienes inmuebles adquiridos por el IDIGER ubicados en zonas de alto riesgo no mitigable. </t>
  </si>
  <si>
    <t>Actualizar el inventario de propiedades, posesiones y mejoras del IDIGER y su estado de ocupación actual de 150 inmuebles</t>
  </si>
  <si>
    <t>Numero de predios con conceptos emitidos/Numero de predios a analizar</t>
  </si>
  <si>
    <t>Articular con entidades distritales la entrega de de los predios adquiridos por el IDIGER para su manejo, administración y custodia conforme con la Resolución 3168 de 2015 de la Secretaria Distrtial de Ambiente y normatividad vigente.</t>
  </si>
  <si>
    <t>Documentos</t>
  </si>
  <si>
    <t>Actividades</t>
  </si>
  <si>
    <t>Servidores</t>
  </si>
  <si>
    <t>Realizar los estudios técnicos pertinentes para la contratación y elaboración del Modulo de Inducción y Reinducción de la entidad.</t>
  </si>
  <si>
    <t>Garantizar el mantenimiento físico de las instalaciones de la entidad así como el parque automotor.</t>
  </si>
  <si>
    <t>Actividad programada / actividad realizada</t>
  </si>
  <si>
    <t>Mantenimientos</t>
  </si>
  <si>
    <t>Garantizar el suministro y la prestación del servicio integral de aseo y cafetería para las instalaciones del IDIGER</t>
  </si>
  <si>
    <t>Servicios prestados / Servicios contratados</t>
  </si>
  <si>
    <t>Garantizar la prestación de los servicios públicos y la protección de los activos e intereses patrimoniales, bienes propios y de aquellos por los cuales es legalmente responsable la entidad</t>
  </si>
  <si>
    <t>Garantizar la protección de los activos e intereses patrimoniales</t>
  </si>
  <si>
    <t>Número de siniestros atendidos / Número de siniestros reportados</t>
  </si>
  <si>
    <t>Reportes</t>
  </si>
  <si>
    <t xml:space="preserve">Seguimiento continuo al pago de servicios públicos y administración </t>
  </si>
  <si>
    <t>Servicios públicos pagados/ Servicios públicos radicados</t>
  </si>
  <si>
    <t>Realizar el mantenimiento preventivo y correctivo en lo relacionado con recarga y suministro de extintores, planta eléctrica, aires acondicionados, sistema de detección de incendios y mantenimiento general de vehículos, en lo referente a llantas y lavado.</t>
  </si>
  <si>
    <t>FUNCIONAMIENTO</t>
  </si>
  <si>
    <t>Suscripción de convenio con la Comisión Nacional del Servicios Civil para realizar la convocatoria de los cargo en provisionalidad.</t>
  </si>
  <si>
    <t>Convenio suscrito</t>
  </si>
  <si>
    <t>Proyección y pago de la nomina de acuerdo con las novedades mensuales</t>
  </si>
  <si>
    <t>Nomina pagada mensual</t>
  </si>
  <si>
    <t>Levantamiento de diagnóstico integral de gestión documental</t>
  </si>
  <si>
    <t># de Diagnósticos realizados / # de Diagnósticos programados</t>
  </si>
  <si>
    <t>Diagnósticos</t>
  </si>
  <si>
    <t>Gestión Documental</t>
  </si>
  <si>
    <t>Formulación de la política de gestión documental</t>
  </si>
  <si>
    <t>Política presentada / Política diseñada</t>
  </si>
  <si>
    <t>Elaboración del Programa de Gestión Documental</t>
  </si>
  <si>
    <t>Programa de Gestión Documental aprobado / Programa de Gestión Documental elaborado</t>
  </si>
  <si>
    <t>Formular y elaborar el Plan Institucional de Archivos - PINAR de acuerdo a la normatividad vigente</t>
  </si>
  <si>
    <t>Plan Institucional de Archivos - PINAR  aprobado / Plan Institucional de Archivos - PINAR  elaborado</t>
  </si>
  <si>
    <t>Formular y elaborar el Sistema Integrado de Conservación de acuerdo a la normatividad vigente</t>
  </si>
  <si>
    <t>Sistema Integrado de Conservación aprobado /Sistema Integrado de Conservación presentado</t>
  </si>
  <si>
    <t>Propuestas y procedimientos aprobados /Propuesta y procedimientos presentados</t>
  </si>
  <si>
    <t>Gestión Documental
Oficina Asesora de Planeación</t>
  </si>
  <si>
    <t>Recibir transferencias primarias de las diferentes áreas de la entidad</t>
  </si>
  <si>
    <t># de transferencias programadas / # de transferencias recibidas</t>
  </si>
  <si>
    <t>Actualizar las TRD de acuerdo a lo identificado  y el número de dependencias existentes por acto administrativo</t>
  </si>
  <si>
    <t># Número de TRD actualizadas /
# Número de Dependencias por acto administrativo</t>
  </si>
  <si>
    <t>Registros</t>
  </si>
  <si>
    <t>Gestión Documental - Oficina TICS</t>
  </si>
  <si>
    <t># de registros actualizados/ # de registros a revisar</t>
  </si>
  <si>
    <t>Administrar al 100% la Gestión de Talento Humano</t>
  </si>
  <si>
    <t>Garantizar al 100% el pago de Nómina y del Sistema General de Seguridad Social</t>
  </si>
  <si>
    <t># de actualizaciones cargadas en la base  / # de novedades ocurridas</t>
  </si>
  <si>
    <t># de documentos archivados/  # de documentos entregados</t>
  </si>
  <si>
    <t># de actividades realizadas / # de actividades programadas</t>
  </si>
  <si>
    <t>Sistema implementado / Sistemas proyectados a implementar en la entidad.</t>
  </si>
  <si>
    <t># de actividades ejecutadas / # de actividades programadas</t>
  </si>
  <si>
    <t># de personas que aprobaron la evaluación / # de personas evaluadas</t>
  </si>
  <si>
    <t># de asistentes / # de personas programadas</t>
  </si>
  <si>
    <t># de estudios realizados / # de estudios programados a realizar</t>
  </si>
  <si>
    <t>Gestión de Talento Humano</t>
  </si>
  <si>
    <t>Gestión Adminsitrativa</t>
  </si>
  <si>
    <t>Garantizar el registro y la calidad de la informacion financiera contable para su registro y presentacion de Estados Financieros</t>
  </si>
  <si>
    <t>%</t>
  </si>
  <si>
    <t>Contabilidad y demás dependencias de la entidad</t>
  </si>
  <si>
    <t>Realizar conciliaciones mensuales</t>
  </si>
  <si>
    <t>Informacion financiera mensual</t>
  </si>
  <si>
    <t xml:space="preserve">Contabilidad  </t>
  </si>
  <si>
    <t>Comparativo entre catalogo de cuentas actual Vs el nuevo establecido para establecer diferencias, homologacion y parametrizacion nuevas cuentas</t>
  </si>
  <si>
    <t>Subdirección Corporativa y Asuntos Disciplinarios</t>
  </si>
  <si>
    <t>Garantizar  100 % eficiencia en la provisión de bienes y servicios de soporte a  todas las áreas que conforman la entidad y mantener el sistema de información sistematizado</t>
  </si>
  <si>
    <t>Administración , Control y custodia  de los bienes de la Entidad</t>
  </si>
  <si>
    <t>No  Bienes con ingreso/ Total bienes adquiridos</t>
  </si>
  <si>
    <t xml:space="preserve">Almacén y dependencias de la entidad </t>
  </si>
  <si>
    <t>Actualizacion de carpetas y actas de inventarios por responsable</t>
  </si>
  <si>
    <t>Realizar toma física de inventarios al 100% de los bienes de la entidad.</t>
  </si>
  <si>
    <t>No. De bienes inventariados/Total bienes registrados</t>
  </si>
  <si>
    <t>Realización de la toma física por responsable y dependencia identificando novedades y variaciones.</t>
  </si>
  <si>
    <t>Comparativo de toma fisica versus saldo en contabilidad estableciendo ajustes y/o novedaes e informe final de la toma física</t>
  </si>
  <si>
    <t>Garantizar la disposición final de los residuos peligrosos generados por la Entidad.</t>
  </si>
  <si>
    <t>Recolección, almacenamiento, enmpaque, transporte y disposición final de los RESPEL</t>
  </si>
  <si>
    <t>Total bienes entregados para disposicion/Total bienes recolectados para disposicion</t>
  </si>
  <si>
    <t>Planificar y dimensionar el alcance de la contratación</t>
  </si>
  <si>
    <t>(No. De requerimientos atendidos/No. De requerimientos formulados)*100</t>
  </si>
  <si>
    <t>OFICINA TIC</t>
  </si>
  <si>
    <t>Desarrollar el proceso estudios previos y contratación</t>
  </si>
  <si>
    <t>Seguimiento y monitoreo de la ejecución contractual</t>
  </si>
  <si>
    <t>Planificar y dimensionar el alcance de la solución</t>
  </si>
  <si>
    <t>Nº Herramientas implementadas  = 3</t>
  </si>
  <si>
    <t>Unidades</t>
  </si>
  <si>
    <t>Adquirir e implementar las herremiantas para la gestión de los servicios de TI</t>
  </si>
  <si>
    <t>Seguimiento y monitoreo del servicio</t>
  </si>
  <si>
    <t>% Disponibilidad del Centro alterno para continuidad del Sistema de Información SIRE &gt; 96.0%</t>
  </si>
  <si>
    <t>(No. De Mantenimientos ejecutados/No, de mantenimiento programados)*100  &gt;  80%</t>
  </si>
  <si>
    <t>Tres herramientas informáticas para la gestión de los servicios de ti implementadas (Antivirus, Aranda, Netbackup)</t>
  </si>
  <si>
    <t>Un centro alterno de respaldo para  continuidad de los sistemas de información y bases de datos misionales de la entidad (SIRE)</t>
  </si>
  <si>
    <t>Servicio de mantenimiento de computadores, soporte lógico e infraestructura de cómputo para soportar la operación  de la entidad</t>
  </si>
  <si>
    <t>Oficina Asesora Planeación - Gestión Documental</t>
  </si>
  <si>
    <t>Presentar y aprobar propuesta y procedimientos actualizados del Centro de Administración Documental CAD</t>
  </si>
  <si>
    <t>Elaboración y presentación de estrategia para la implementación de una politica sobre el uso racional del papel</t>
  </si>
  <si>
    <t>Propuesta aprobada /Propuesta  presentada</t>
  </si>
  <si>
    <t>Actualización de Inventarios de documentación técnica del CDI</t>
  </si>
  <si>
    <t>Elaboración y aprobación de propuesta creación de Biblioteca Virtual</t>
  </si>
  <si>
    <t>Elaboración de tres estrategias para el manejo y organización de los documentos generados en la entidad que fortalezcan la cultura archivística en Idiger</t>
  </si>
  <si>
    <t>Modernización de un centro de documentación e información - CDI con el fin de garantizar a los ciudadanos el libre acceso a la información</t>
  </si>
  <si>
    <t>Actualización de la normatividad vigente a nivel archivístico con la elaboración de seis  instrumentos archivísticos</t>
  </si>
  <si>
    <t>Ordenes de Pago</t>
  </si>
  <si>
    <t>Gestión Precontractual</t>
  </si>
  <si>
    <t>Gestión Contractual y Post-Contractual</t>
  </si>
  <si>
    <t>Adelantar acciones que permitan realizar seguimiento a la ejecución de los recursos asociados al proyecto de inversión, reservas, funcionamiento y pasivos exigibles que se encuentra a cargo de la SCAD.</t>
  </si>
  <si>
    <t># de procesos radicados / # de procesos atendidos</t>
  </si>
  <si>
    <t># de asesorías solicitadas / # de asesorias atendidos</t>
  </si>
  <si>
    <t>Procesos</t>
  </si>
  <si>
    <t># de solicitudes de procesos contractuales solicitados / # de procesos efectivamente realizados</t>
  </si>
  <si>
    <t>Contratos</t>
  </si>
  <si>
    <t>Socializar las directrices, lineamientos y/o procedimientos de PQRS a los funcionarios  y contratistas de la entidad</t>
  </si>
  <si>
    <t>Analizar y emitir conceptos de limitaciones normativas  en materia catastral, como englobes, avalúos catastrales, cambios de nombre de propietarios y mutaciones entre otros,  y gestión inmobiliaria de 150 bienes inmuebles del IDIGER necesarios para el correcto saneamiento de
los bienes inmuebles</t>
  </si>
  <si>
    <t>Almacén</t>
  </si>
  <si>
    <t>Oficina Asesora de Planeación</t>
  </si>
  <si>
    <t>Dirección</t>
  </si>
  <si>
    <t xml:space="preserve">Suscripción de Acuerdos de Gestión, Evaluaciones y Valoraciones de Desempeño </t>
  </si>
  <si>
    <t>Elaboracion, revisión y aprobación de declaraciones e informaciones tributarias</t>
  </si>
  <si>
    <t>Depuracion cifras del Balance al cierre de  del 2015 y elaboracion prueba piloto de Estado de Situacion Financiera al cierre de Junio 30 de 2016</t>
  </si>
  <si>
    <t>Estudio y aplicación de nuevos criterios de acuerdo con instructivo 002 de 2014 de la Contaduria General de la Nacion y normas establecidas a los Entes publicos.</t>
  </si>
  <si>
    <t>Elaboracion ordenes de pago y realizar tramite para giros de ordenes pago ante Fiduciaria</t>
  </si>
  <si>
    <t>Elaboracion ordenes de pago y realizar giros ordenes de pago por IDIGER</t>
  </si>
  <si>
    <t>Elaboración de informes mensuales sobre ejecución de pagos realizados por la Fiduciaria, Informes Contraloría de Bogotá - SIVICOF y SISAR</t>
  </si>
  <si>
    <t>Correspondencia
Gestion Financiera-Pagos
Oficina Asesora de Planeación</t>
  </si>
  <si>
    <t>Elaboración de Informes derivados del proceso de pagos de la entidad</t>
  </si>
  <si>
    <t># de informes requeridos / # de informes elaborados</t>
  </si>
  <si>
    <t># de ordenes de pago elaboradas, validadas y pagadas (Fiduciaria/CUD) en el tiempo establecido / Total de cuentas radicadas</t>
  </si>
  <si>
    <t>Realizar el proceso de inscripción en el SUIT de tres trámites u OPAS al DAFP y adelantar el trámite de simplifcación de uno de estos trámites u OPAS</t>
  </si>
  <si>
    <t>Número de trámites u OPAS inscritos y/o simplificado / Número de trámites u OPAS programados para inscribir y/o simplificar</t>
  </si>
  <si>
    <t>Número de personas a las que se brinda socialización/ Total del personal de la entidad.</t>
  </si>
  <si>
    <t>Enviar reportes y realizar reuniones periódicas del estado de correspondencia a todas las dependencias de la entidad.</t>
  </si>
  <si>
    <t>Número total de  reportes y/o reuniones con las dependencias del estado de correspondencia/  Número total de dependencias de la entidad</t>
  </si>
  <si>
    <t>Apoyar el proceso de direccionamiento  estratégico de la Entidad</t>
  </si>
  <si>
    <t>Apoyar a la Dirección General en el las labores de enlace con el Concejo Distrital y las Entidades del SDGR-CC</t>
  </si>
  <si>
    <t>COMPONENTE: Tecnologías de la información y las comunicaciones</t>
  </si>
  <si>
    <t>Desarrollar acciones de asesoría jurídica eficiente a la Dirección General y demás áreas de la Entidad</t>
  </si>
  <si>
    <t>Ejercer la Defensa Judicial de la Entidad</t>
  </si>
  <si>
    <t xml:space="preserve">Apoyar el proceso de adquisición predial que tiene a cargo la Entidad </t>
  </si>
  <si>
    <t>Adelantar el proceso de gestión contractual de la Entidad en sus diversas etapas</t>
  </si>
  <si>
    <t>Sistema de Seguridad y Salud en el trabajo</t>
  </si>
  <si>
    <t xml:space="preserve">Brigada de emergencia fortalecida / Brigada de emergencia programada </t>
  </si>
  <si>
    <t>Brigada de emergencia</t>
  </si>
  <si>
    <t>Plan Institucional de Capacitación</t>
  </si>
  <si>
    <t>Ejecución de un Plan de Bienestar e Incentivos y del Plan Institucional de Capacitación - PIC</t>
  </si>
  <si>
    <t>Diseñar e implementar el sistema de seguridad  y salud en el trabajo de acuerdo con el Decreto 1072 de 2015.</t>
  </si>
  <si>
    <t>#  de procedimientos actualizados / # de procedimientos programados</t>
  </si>
  <si>
    <t>Procedimientos</t>
  </si>
  <si>
    <t>Base de datos</t>
  </si>
  <si>
    <t># de servidores evaluados / #  de servidores programados para realizar la evaluación</t>
  </si>
  <si>
    <t>Servidores evaluados</t>
  </si>
  <si>
    <t>Nómina</t>
  </si>
  <si>
    <t xml:space="preserve">Fortalecer las brigadas de emergencias de la Entidad </t>
  </si>
  <si>
    <t>Realizar los trámites correspondientes para el pago de los aportes al Sistema General de Seguridad Social en Riesgos Laborales de los contratistas de prestación de Servicios clasificados bajo el Riesgo laboral IV y V</t>
  </si>
  <si>
    <t>Pago al sistema</t>
  </si>
  <si>
    <t xml:space="preserve"> # total contratistas pagados bajo riesgo IV y V  / # total de contratistas  clasificados sobre riesgo IV y V</t>
  </si>
  <si>
    <t>Desarrollar de las actividades programadas en el Plan de Bienestar Social 2016 - II semestre</t>
  </si>
  <si>
    <t>Realizar la evaluación de las actividades desarrolladas del Plan de Bienestar Social 2016</t>
  </si>
  <si>
    <t>Implementar y desarrollar del Plan Institucional de Capacitación.</t>
  </si>
  <si>
    <t xml:space="preserve">Realizar la evaluación de las actividades programadas en el PIC </t>
  </si>
  <si>
    <t>Actualizar los procedimientos de Gestión de Talento Humano</t>
  </si>
  <si>
    <t>Actualizar de la información de las historias laborales de los servidores del IDIGER.</t>
  </si>
  <si>
    <t>Idiger y Comisión Nacional del Servicio Civil - CNSC</t>
  </si>
  <si>
    <t>Acciones ejecutadas / Acciones requeridas</t>
  </si>
  <si>
    <t>Desarrollar las actvidades progamadas con la ARL Positiva.</t>
  </si>
  <si>
    <t>Desarrollar la Jornada de inducción</t>
  </si>
  <si>
    <t>Mantener actualizadas las bases de datos con la información personal y de situaciones administrativas de los servidores y contratistas de prestación de servicios de la entidad</t>
  </si>
  <si>
    <t>Desarrollo e Implementación un Sistema de Seguridad y Salud en el Trabajo</t>
  </si>
  <si>
    <t>Soporte, mantenimiento, desarrollo y gestión de servicios de TI</t>
  </si>
  <si>
    <t>Análisis, Cierre contable, Certificacion de la informacion financiera contable y expedicion de informes a entes de control</t>
  </si>
  <si>
    <t>Prestar asesoría jurídica a la Dirección y a las Subdirecciones de la Entidad</t>
  </si>
  <si>
    <t>Gestionar la elaboración y suscripción del acta de liquidación del contrato 486 de 2014</t>
  </si>
  <si>
    <t>No Pasivvos pagados = 1</t>
  </si>
  <si>
    <t>Realizar el pago correspondiente al 5% a favor del contratista</t>
  </si>
  <si>
    <t>Pago de Pasivos Exigibles</t>
  </si>
  <si>
    <t xml:space="preserve">Revisión y seguimiento de las actividades tendientes al cumplimiento del Plan de Acción de la SCAD </t>
  </si>
  <si>
    <t xml:space="preserve">Realizar las actividades necesarias para el fortalecimiento de la gestión pública </t>
  </si>
  <si>
    <t>Actividades requeridas % Actividades realizadas</t>
  </si>
  <si>
    <t>Documentos Revisados</t>
  </si>
  <si>
    <t>• Formular e implementar el 100% de los planes de trabajo definidos para el fortalecimiento de la función administrativa y el desarrollo institucional.  
• Implementar y mantener el 100% de la eficiencia en la provisión de bienes y servicios de soporte a todas las áreas que conforman la Entidad.   
• Implementar y mantener el Sistema Integrado de Gestión del IDIGER.  
• Mantener al 100% del funcionamiento y seguridad de los servicios y sistemas de información, infraestructura de T.I., instrumentación y telecomunicaciones de la entidad.</t>
  </si>
  <si>
    <t>Valor del Presupuesto / PAC
Valor presupuesto de Reservas /PAC</t>
  </si>
  <si>
    <t>COMPONENTE: Sistema Integrado de Gestión</t>
  </si>
  <si>
    <t>Aprobado por:</t>
  </si>
  <si>
    <t>Asesorar la formulación, seguimiento y evaluación de los 4 proyectos de inversión y 1 plan estratégico institucional del IDIGER</t>
  </si>
  <si>
    <t>Asistir a las dependencias de la entidad en la formulación del plan institucional y de los proyectos de inversión del Plan de Desarrollo a cargo de la entidad.</t>
  </si>
  <si>
    <t>N° de proyectos y planes con seguimiento / N° de proyectos y planes programados</t>
  </si>
  <si>
    <t>Proyectos de Inversion y Plan Estrategico</t>
  </si>
  <si>
    <t>Realizar la planeación, seguimiento y control a la ejecución física y presupuestal de los recursos de inversión del IDIGER y viabilizar las modificaciones requeridas, para el cumplimiento de las metas institucionales.</t>
  </si>
  <si>
    <t>Realizar el seguimiento al cumplimiento de los planes estratégicos y los proyectos de inversión.</t>
  </si>
  <si>
    <t>Estructurar los informes relacionados con avances y resultados.</t>
  </si>
  <si>
    <t xml:space="preserve">Implementar y mantener 1 Sistema Integrado de Gestión SIG </t>
  </si>
  <si>
    <t>Orientar, establecer, documentar, implementar y mantener políticas, planes, instrumentos y documentos del Sistema de Integrado de Gestión y mejorar continuamente su eficacia, eficiencia y efectividad, de acuerdo con los requisitos de las normas.</t>
  </si>
  <si>
    <t>% de avance en la implemenatación del SIG</t>
  </si>
  <si>
    <t>Promover la toma de conciencia de los requisitos de los sistemas de gestión a todos los niveles de la entidad y asistir a las dependencias a la implementación y mejoramiento continuo de los procesos.</t>
  </si>
  <si>
    <t>Apoyar el desarrollo de las auditorías internas, externas y de entes de control.</t>
  </si>
  <si>
    <t>Coordinar la revisión del Sistema Integrado de Gestión del IDIGER para asegurarse de su conveniencia, adecuación, eficacia, eficiencia y efectividad.</t>
  </si>
  <si>
    <t>Ejecutar las reservas según programación</t>
  </si>
  <si>
    <t>Ejecutar de acuerdo con la programación los recursos definidos para el compenente</t>
  </si>
  <si>
    <t>Cumplir con la programación mensual de PAC</t>
  </si>
  <si>
    <r>
      <t xml:space="preserve">Liste las actividades criticas que componen el desarrollo producto esperado, tenga en cuenta:
*Actividades secuenciales y/o actividades paralelas, identificar que actividades </t>
    </r>
    <r>
      <rPr>
        <sz val="11"/>
        <color indexed="10"/>
        <rFont val="Arial"/>
        <family val="2"/>
      </rPr>
      <t>con</t>
    </r>
    <r>
      <rPr>
        <sz val="11"/>
        <color indexed="8"/>
        <rFont val="Arial"/>
        <family val="2"/>
      </rPr>
      <t xml:space="preserve"> son prerrequisito de otras. Verifique que se cumpla el ciclo Planear, Hacer, Verificar, Actuar (PHVA) Nota: Limite el numero de actividades es deseable que </t>
    </r>
    <r>
      <rPr>
        <b/>
        <sz val="11"/>
        <color indexed="8"/>
        <rFont val="Arial"/>
        <family val="2"/>
      </rPr>
      <t>no sean más de 6 por producto.</t>
    </r>
  </si>
  <si>
    <t>Establecer el indicador PDD asociado a la meta que aporta el Plan de Acción.</t>
  </si>
  <si>
    <r>
      <t xml:space="preserve">Registre la cantidad o unidad fisica que define la actividad (familias, predios, estudios, </t>
    </r>
    <r>
      <rPr>
        <sz val="11"/>
        <color indexed="10"/>
        <rFont val="Arial"/>
        <family val="2"/>
      </rPr>
      <t>hectarias,</t>
    </r>
    <r>
      <rPr>
        <sz val="11"/>
        <color indexed="8"/>
        <rFont val="Arial"/>
        <family val="2"/>
      </rPr>
      <t xml:space="preserve"> personas, obras)</t>
    </r>
  </si>
  <si>
    <t xml:space="preserve">COMPONENTE: Coordinacion del Sistema Distrital de Gestion de Riesgos y Cambio Climatico </t>
  </si>
  <si>
    <t>Apoyo a la Secretaría Técnica del Consejo Distrital de Gestión de Riesgos y Cambio Climático</t>
  </si>
  <si>
    <t>Propuestas de linemiantos y apoyo a la Secretaría Técnica de la Comisión Intersectorial de Gestión de Riesgos y Cambio Climático</t>
  </si>
  <si>
    <t>Seguimiento a las Mesas de Trabajo  de la  Comisión Intersectorial de Gestión de Riesgos y Cambio Climático y  Participación delgeadas a la Oficina Asesora de Planeación</t>
  </si>
  <si>
    <t>Coordinar la información conducente a dar respuesta a organismos de control y Concejo de Bogotá</t>
  </si>
  <si>
    <t xml:space="preserve">Coordinacion de Instancias del Sistema Distrital de Gestión de Riesgos y Cambio Climatico </t>
  </si>
  <si>
    <t>Ajuste de las metas de las metas de impacto del PDGR-CC</t>
  </si>
  <si>
    <t>Realizar el seguimiento y evaluacion de los programas y proyectos del PDGR-CC</t>
  </si>
  <si>
    <t>Orientar las actividades de los intrumentos de planeacion con los demas procesos de ordenamiento ambiental, territorial y de desarrollo del SDGR-CC</t>
  </si>
  <si>
    <t xml:space="preserve">Seguimiento a la Ejecución del Plan Distrital de Gestión de Riesgos y Cambio Climatico </t>
  </si>
  <si>
    <t xml:space="preserve">Apoyo a la formulacion de lineamientos de Gestión de Riesgos y Cambio Climatico </t>
  </si>
  <si>
    <t>Informes progrmados /</t>
  </si>
  <si>
    <t>Realizar la planeación, control y seguimiento a la ejecución de los recursos administrados por el FONDIGER</t>
  </si>
  <si>
    <t>Elaborar los informes integrales de gestión que contengan los aspectos financieros y contractuales de FONDIGER</t>
  </si>
  <si>
    <t>Control y seguimiento a los recursos FONDIGER 2015  y 2016</t>
  </si>
  <si>
    <t>4. SEGUIMIENTO AL PLAN DE ACCIÓN</t>
  </si>
  <si>
    <t xml:space="preserve">4.2.
EVIDENCIA O SOPORTE DEL CUMPLIMIENTO DE LA SUB ACTIVIDAD </t>
  </si>
  <si>
    <t>SI</t>
  </si>
  <si>
    <t>NO</t>
  </si>
  <si>
    <t>Porcentaje de sostenibilidad del Sistema Integrado de Gestión en el Gobierno Distrital Incluido en el Acuerdo 645 de 2016.</t>
  </si>
  <si>
    <t>Identificación predial de los 20 bienes inmuebles por adquirir  por el IDIGER ubicados en zonas de alto riesgo no mitigable.</t>
  </si>
  <si>
    <t>Gestión Administrativa Predial
Oficina Asesora Jurídica
Subdirección de Participación</t>
  </si>
  <si>
    <t>Gestión Administrativa Predial</t>
  </si>
  <si>
    <t xml:space="preserve">4.3.
EJECUCIÓN DE RECURSOS DE INVERSIÓN </t>
  </si>
  <si>
    <t>4.4.
EJECUCIÓN DE RECURSOS DE FUNCIONAMIENTO</t>
  </si>
  <si>
    <t>4.5.
EJECUCIÓN DE RECURSOS DE FONDIGER</t>
  </si>
  <si>
    <t xml:space="preserve">4.6.
% ACUMULADO DE AVANCE POR ACTIVIDAD </t>
  </si>
  <si>
    <t>4.7.
OBSERVACIONES</t>
  </si>
  <si>
    <t>Recepcion, verificacion, codificación y registro de la iformacion contable</t>
  </si>
  <si>
    <t># de participantes / # de convocados</t>
  </si>
  <si>
    <t>Durante el periodo se apoyó en la revisión de los estudios previos para lograr la contratación de los diferentes bienes y servicios que requiere la entidad y que se encuentran relacionados con las funciones que desarrolla la SCAD. De igual manera se apoyó en el desarrollo de los diferentes concejos directivos del IDIGER en los que se aprobaron decisiones relacionadas con la gestión pública.</t>
  </si>
  <si>
    <t>A la fecha se presentaron los informes mensuales y trimestral de conformidad con lo establecido</t>
  </si>
  <si>
    <t>Programar mensualmente los pagos de conformidad con la disponibilidad de recursos - Compensaciones de PAC</t>
  </si>
  <si>
    <t>Liderar el Cierre presupuestal</t>
  </si>
  <si>
    <t>Planeación de la toma física de inventarios de la entidad.</t>
  </si>
  <si>
    <t>Durante el mes de agosto se adelantaron las acciones correspondientes a la planeación de la toma física de los inventarios.</t>
  </si>
  <si>
    <t>Se han realizado actividades para establecer impacto en las cifras contables de la entidad de la aplicación de la norma, pero no se ha hecho homologación por indefinición del software a usar. El plan de acción fue modificado y está tarea tiene tiempos de finalización hasta el próximo año.</t>
  </si>
  <si>
    <t>Se han realizado actividades de depuración de las cifras contables, avanzando en el plan para tal fin.  El plan de acción fue modificado y está tarea tiene tiempos de finalización hasta el próximo año. No se va a hacer prueba piloto por no contar recursos para tal fin, se van a realizar las tareas de homologación para entrega inicial directamente.</t>
  </si>
  <si>
    <t xml:space="preserve">  # expedientes abiertos y # expedientes ofertados /#
con actuaciones adelantadas y # de expedientes con predios a nombre del IDIGER</t>
  </si>
  <si>
    <t xml:space="preserve"># de contratos solicitados / # de contratos celebrados </t>
  </si>
  <si>
    <r>
      <rPr>
        <b/>
        <sz val="12"/>
        <rFont val="Arial"/>
        <family val="2"/>
      </rPr>
      <t>Jorge Enrique Angarita Lopez</t>
    </r>
    <r>
      <rPr>
        <sz val="12"/>
        <rFont val="Arial"/>
        <family val="2"/>
      </rPr>
      <t xml:space="preserve"> -
 Jefe de la Oficina Asesora de Planeación</t>
    </r>
  </si>
  <si>
    <t>Al corte este servicio no se encuentra en estado de seguimiento</t>
  </si>
  <si>
    <t>Se revisaron y actualizaron los inventarios de Diagnósticos Técnicos, Conceptos técnicos y CAR.</t>
  </si>
  <si>
    <t xml:space="preserve">Se realizo la identificacion de los predios, se determinaron áreas a avaluar y de esta forma se solicitaron trece avalúos comerciales a la UAECD.  Adicionalmente se solicitaron dos rectificaciones de cabida y linderos para predios. Se revisó e identifico diecisiete predios para generar la respectiva viabilidad predial para el ingreso al programa de reasentamiento. </t>
  </si>
  <si>
    <t>Se realizó la revisión de 45 avalúos comerciales, en donde se emitió concepto de aprobado con base de la revisión la normatividad vigente en materia de avalúos.</t>
  </si>
  <si>
    <t>Se reicibieron 70 predios que se encuentran escriturados a nombre de la Entidad.  Se solicitan a las empresas prestadoras de servicios públicos el informe de los estados de cuentra de predios que se encuentran a nombre de la Entidad luego del proceso de enagenación voluntaria.</t>
  </si>
  <si>
    <t>Se asisitió a  tres mesas de trabajo con la Secretaria Distrital de Ambiente, la Caja de la Vivienda Popular, la Secretaria de Hacienda y Departamento Administrativo de la Defensoría del Espacio Público a fin de establecer mecanismo que permitan el traslado pertinente de la administración de los predios en alto riesgo.</t>
  </si>
  <si>
    <t>Durante el periodo se realizaron nueve (09) solicitudes de ajustes a la ficha de inversión y a su vez de dió trámite a las diferentes documentos requeridos para poder llevar a cabo la ejecución de los recursos asignados al proyecto de inversión, el cual se alcanzó al 96,10%. Se realizó además, la oportuna reprogramación del PAC, lo que permitó dar cumplimiento a la programación de Pagos realizados para la Subdirección. Durante el periodo se realizó además la programación de recursos para la vigencia 2017.</t>
  </si>
  <si>
    <t>Durante el último trimestre se realizaron oportunamente los aportes a la ARL  del personal de planta y contratistas clasificados bajo el nivel de riesgo laboral IV y V.</t>
  </si>
  <si>
    <t>Durante el perido se actualizó oportunamente la base de datos del personal de planta, de acuerdo a las novedades presentadas durante el periodo.</t>
  </si>
  <si>
    <t xml:space="preserve">Durante este periodo actualizaron las historias laborales de acuerdo a la infromación suministrada, lo cual se evidencia en las mismas. </t>
  </si>
  <si>
    <t>Optimizar el trámite de elaboración de los carnéts institucionales para los funcionarios y contratistas de la entidad, a través de la compra de nuevo equipo y software que garantice la generación de los mismos.</t>
  </si>
  <si>
    <t>Durante el último trimestre de la vigencia, se realizó la adquisición de la nueva impresora para elaboración de los carnets institucionales. A la fecha se dio oportuno trámite a la elaboración de los carnets intitucionales requeridos por el personal del IDIGER.</t>
  </si>
  <si>
    <t xml:space="preserve">En el último trimestre de la vigencia, se realizaron oportunamente los trámite correspondientes para el pago de la nómina, asi como los pagos al Sistema General de Seguridad Social y los parafiscales. </t>
  </si>
  <si>
    <t>A 31 de Diciembre de 2016 se realizaron todos los mantenimientos preventivos y correctivos estipulados en el cronograma   tanto de  bienes inmuebles como de los vehículos. Se realizó la contratación de suministro de extintores, Mantenimiento aires acondicionados y sistema de detección de incendios.</t>
  </si>
  <si>
    <t>Se realizó el apoyo al proceso de programación presupuestal de la vigencia 2017, de conformidad con la circular conjunta 007-16 de la SDH</t>
  </si>
  <si>
    <t>Durante el periodo se adelantaron todos los trámites presupuestales correspondientes, de conformidad con las solicitudes radicadas</t>
  </si>
  <si>
    <t>Durante el último trimestre 2016, se realizaron y socializaron  oportunamente los cierres presupuestales del periodo</t>
  </si>
  <si>
    <t>Durante el periodo  se realizaron las reprogramaciones solicitadas por las áreas ejecutoras</t>
  </si>
  <si>
    <t>Durante el periodo  se realizaron  las reprogramaciones solicitadas por las áreas ejecutoras en el aplicativo destinado para este fin.</t>
  </si>
  <si>
    <t>Durante el periodo  se realizó la compensación de acuerdo a las necesidades solicitadas por las áreas.</t>
  </si>
  <si>
    <t>Durante el último trimestre 2016, Ordenes de pago tramitadas, las cuales se encuentran dentro de cada uno de las carpetas contractuales</t>
  </si>
  <si>
    <t>Durante el periodo,  se tramitron las órdenes de pago  radicadas, las cuales se encuentran dentro de cada uno de las carpetas contractuales</t>
  </si>
  <si>
    <t>A la fecha se realizaron oportunamente los reportes remitidos para la rendición de cuenta de la Contraloría - SIVICOF</t>
  </si>
  <si>
    <t xml:space="preserve">* Durante el periodo se dió continuidad a la  revisión  la matríz de factores de riesgo ocupacionales de las áreas funcionales de gestión documental, aglomeraciones de público, transporte vertical, preparación para la respuesta, asistencia técnica, conceptos para la planificación territorial, conceptos para proyectos públicos, estudios y diseños, monitoreo de riesgos  y escenarios de riesgo.
* Se actualizó al 100%  el profesiograma. 
* En cuanto a la matriz de Elementos de Protección Personal (EPP), a la fecha se encuentra en proceso de documentación con un avance del 40% aproximadamente. 
* Se realizó esquema de vacunación contra la Hepatitis B y El Tétanos a setenta y nueve servidores públicos en dos jornadas, con un avance de un 66% en la implementación, quedando pendiente una dosis. Además se realizó la jornada de vacunación contra la Influenza a 100 Servidores Públicos.
* Se revisó y ajustó del manual SIG en un 15%.
* Se suscribió el contrato 580 de 2016 para la adquisición de elementos requeridos para el control de riesgos ocupacionales de la entidad.
</t>
  </si>
  <si>
    <t>Durante el último trimestre 2016 se realizó:
* Capacitación de materiales explosivos al personal de Logística de la entidad.
* Pista de entrenamiento para los brigadistas de la entidad.
* Evaluación de señalización de la bodega de Fontibón.
,  Ejecución del programa para refozar la prevención de riesgos psicosocial y programa de inteliegencia emocional. 
* Esquema de vacunación primera Dosis contra la Hepatitis B y el Tétano para 70 contratistas
* Talleres expirenciales en seguridad vial para los conductores.
* Se documentó el Programa de Vigilancia Epidemiológica de Desórdenes Musculoesqueléticos (PVE-DME).</t>
  </si>
  <si>
    <t>Durante el último trimestre de 2016 se realizó la actividad de supervisión y seguimiento al servicio de aseo y cafeteria.</t>
  </si>
  <si>
    <t>Durante el periodo se realizó un seguimiento oportuno a la relación de siniestros reportados ante la aseguradora.</t>
  </si>
  <si>
    <t>Para el último trimestre de 2016 se realizó oportunamente el trámite de pago de los servicios públicos y administración de la entidad.</t>
  </si>
  <si>
    <t>Sensibilizacion a personas de la entidad involucradas en el proceso de implementacion del nuevo marco normativo</t>
  </si>
  <si>
    <t>Durante el último trimestre de 2016, se cumplió oportunamente con las actividades asociadas a la agenda del Director.</t>
  </si>
  <si>
    <t>Implementar las nuevas disposiciones normativas sobre informacion contable y PUC</t>
  </si>
  <si>
    <t xml:space="preserve">Durante el periodo se desarrollaron actividades enfocadas al incremento de la identidad y el sentido de pertenencia de los servidores hacia la entidad, entre los cuales se encuentran:
* Celebración del día del niño.
* Celebración del día de la familia.
* Cierre de gestión.
* Vacaciones Recreativas.
. Navidad Niños.
Desarrollándose al 100%  todas las  programadas.  </t>
  </si>
  <si>
    <t>Durante el periodo se realizaron las siguientes capacitaciones:
*Constitución Política y Esctructura del Estdado para los funcionarios de la Bodega 11 y Sede Fontibón.
* En cuanto a Ofimáticoa, se reliazó la capactiación de Excel para los funcionarios de la Bodega 11 y Sede Fontibón.</t>
  </si>
  <si>
    <t>Es importante señalar que el plan de capacitación se modifico dado que se abrió la escuela de capacitación para la sede de Fontibón, no obstante el cumplimiento en temas de tiempo se cumplió al 100%, mientras que en términos de temas en ofimática hizo falta realizar la capacitación en word.</t>
  </si>
  <si>
    <t>Durante el último trimestre se realizaron las encuestas relacionadas con:
 * Celebración del día del niño.
* Celebración del día de la familia.
* Cierre de gestión.
. Navidad Niños.</t>
  </si>
  <si>
    <t>Durante el último trimestre se realizó oportunamente la evaluación de los temas de capcitación mediante el informe elaborado por los docentes.</t>
  </si>
  <si>
    <t>Para el último trimestre de 2016 se  proyectó y se firmó el contrato con la Universidad Nacional para la elaboración del Plan de Inducción y Reinducción dirigida a los funcionarios del Idiger.
Al respecto se elaboró el diseño instruccional de los contenidos que contienen dicho Plan.</t>
  </si>
  <si>
    <t>Para el último trimestre de 2016 se  realizaron la Inducción con la información Básica de la Entidad.</t>
  </si>
  <si>
    <t xml:space="preserve">Durante el periodo se elaboraron los procedimientos  de Vinculación y  Comité de Convivencia, los cuales se encuentran en revisión por parte de la Oficina Asesora de Planeación.
Se encuentran pendientes por revisión por parte de la SCAD, los procedimientos correspondientes a  Bienestar, Capacitación y  Nómina. </t>
  </si>
  <si>
    <t>De acuerdo a la Resolución No. 314-15,  la suscripción de Acuerdos de Gestión se realizará durante la vigencia 2017. 
En cuanto a las evaluaciones de desempeño, se realizaron a dos  servidores  públicos que se encuentran en Libre Nombramiento y Remoción del nivel  Profesional y nivel asistencial.</t>
  </si>
  <si>
    <t>Esta actividad no aplica para el peridodo teniendo en cuenta que el contrato se liquidó satisfactoriamente en el trimestre anteriormente reportado.</t>
  </si>
  <si>
    <t>A la fecha se encuentra vigente y en ejecución el proceso de alquiler de equipos de computo, asi como los contratos por arrendamiento de alojamiento de la estaciones de la Red Hidrometeorologica,  en cuanto al proceso de Mantenimiento correctivo se da firma al contrato y queda pendiente legalizar acta de inicio</t>
  </si>
  <si>
    <t>Junto con el área de pagos se realizó  la liberación de las reservas 2015, las cuales se destinaron para el  pago del saldo del 05 % del contraro 486 de 2014.</t>
  </si>
  <si>
    <t xml:space="preserve">Para dar cumplimiento a los requerimientos la Oficina TICs realizó el estudio de mercado del proceso para la adquisición de la solución antivirus y Aranda
</t>
  </si>
  <si>
    <t>A la Fecha se realizó el proceso precontractual y contractual  de  Aranda y Antivirus por Vigencia de 12 meses cada Uno</t>
  </si>
  <si>
    <t>Durante el periodo se adelantaron oportunamente las acciones de seguimiento, relacionadas con la ejecución contractual.</t>
  </si>
  <si>
    <t>Se realizó la devolución del CDP, se ejecuta en primer trimestre de 2017</t>
  </si>
  <si>
    <t>El contrato de mantenimiento preventivo y correctivo se firma en fecha 27 de Diciembre y queda a la espera de aprobación de la póliza y legalizar acta de INICIO</t>
  </si>
  <si>
    <t>Durante este periodo se realizó el pago a la CNSC con el fin de ofertar los  144 cargos a través del concurso de méritos por medio de la OPEC .</t>
  </si>
  <si>
    <t>Durante el último trimestre 2016, se llevó a cabo el proceso de depuración de cifras contables.
Se elaboró el diagnóstico para la entidad dentro del marco normativo.
Se elaboraron los preliminares de las políticas que la entidad adoptará dentro del nuevo marco normativo.
Se realizó un análisis de las cuentas de Balance que tienen un mayor impacto dentro de la entidad.</t>
  </si>
  <si>
    <t>Para el último trimestre 2016, se registró ensu totalidad la información conforme a la normatividad vigente a la fecha.</t>
  </si>
  <si>
    <t>Durante el periodo la infrormación se concilió periódica y oportunamente.</t>
  </si>
  <si>
    <t>A diciembre 31 de 2016, los informes fueron preparados de manera oportuna para los entes de control correspondientes.</t>
  </si>
  <si>
    <t>Durante el periodo se realizaron las declaraciones e informaciones tributarias de manera oportuna para su trámite en pagos.</t>
  </si>
  <si>
    <t xml:space="preserve">Desde la competencia y alcance de Atención al Ciudadano en lo referente al envío de información sobre los trámites y servicios en el SUIT para su revisión e inscripción se indica que a 31 de diciembre de 2016, la información suministrada por el área de planeación en el inventario de tramites del SUIT fue debidamente complementada y enviada al DAFP para su revisión como, entidad que actualmente los trámites para su revisión y envío de  observaciones o inscripción como se muestra en la evidencia no 1. 
Igualmente a dicha entidad se le solicito mediante comunicación 2016EE11691 y correo electrónico  el avance a dicha información con el fin de dar continuidad y  culminación al proceso de inscripción de los tramites y OPAS en el SUIT en cumplimiento de la normatividad.
Por otro lado se adelantó 3 simplificaciones de tipo administrativo y tecnológico según la clasificación estipulada en la guía de racionalización de trámites del Departamento Administrativo de la Funcion Publica y relacionados a continuación:
Administrativo
1- Trámite de Emisión de conceptos Técnicos para Licencias de Urbanización: Al interior de la dependencia se creó un grupo específico para atención de estos trámites, con el propósito de disminuir los tiempos de respuesta y mejora en el control del proceso y a su vez se implementó el usos de medos de comunicación con los ciudadanos para realizar las solicitudes de información pendiente 
2- Procedimiento Administración y Análisis de PQRS: Se reparametrizó la tabla temática de correspondencia con  los temas  que se revisan en la entidad y en cada dependencia, tiempos de ley, clasificación de PQRS y normatividad que sustenta  los tiempos con el fin de optimizar los tiempos internos en la entidad evitando el traslado entre  dependencias. 
Tecnológico
3- Procedimiento Administración y Análisis de PQRS: Implementación de un módulo a través del cual la ciudadanía puede hacer seguimiento y descarga de las repuestas emitidas a sus requerimientos y se puede encontrar en el siguiente link http://correspondencia.sire.gov.co:8007/FopaeCorrespondenciaWEB/. 
</t>
  </si>
  <si>
    <t>Para el último trimestre 2016, se adelantó la publicación y socialización de la guía de tramites publicada en la página institucional, esta guía es una herramienta de consulta e información para la ciudadanía sobre los tramites que ofrece la entidad y da conocer horarios lugares de atención requisitos y aspectos importantes que debe tener en cuenta el ciudadano.</t>
  </si>
  <si>
    <t>Durante el último trimestre 2016, se realizo atención por canal presencial a 1720 ciudadanos, 3513 atenciones por canal telefónico y 1948 atenciones a la ciudadania de forma virtual.</t>
  </si>
  <si>
    <t>A diciembre 31 de 2016, se adelantó  la socialización con funcionarios y contratistas sobre el manejo adecuado de PQRS los días 16 y 21 de diciembre, convocada mediante comunicación interna y mailing y sobre Tabla temática.</t>
  </si>
  <si>
    <t>Durante el periodo se enviaron oportunamente los reportes periódicos del estado de la correspondencia a los  Subdirectores y Jefes de Grupo de la entidad.</t>
  </si>
  <si>
    <t>Para el último trimestre 2016, se adelanto la actualización de la tabla tématica  con ls diferentes  dependencias, su implementación en el CORDIS y socializaciona los servidores de la entidad.</t>
  </si>
  <si>
    <t>A la fecha se encuentra en ejecución el contrato PS-  496 para la elaboraración  de encuestas de percepción sobre los trámites y servicos que presta la entidad e implemetacion de diseño metodólogico.</t>
  </si>
  <si>
    <t>A la fecha Se encuentra en ejecución el contrato PS-  496 para la elaboraración  de encuestas de percepción sobre los trámites y servicos que presta la entidad e implemetacion de diseño metodólogico</t>
  </si>
  <si>
    <t>A la fecha se realizaron las entregas de solicitudes de bienes mensuales.</t>
  </si>
  <si>
    <t>Durante el último trimestre 2016, se efectuaron oportunamente todos los registros</t>
  </si>
  <si>
    <t>A 31 de diciembre de 2016, se actualizaron   oportunamente todos los registros</t>
  </si>
  <si>
    <t>Durante el periodo se adelantaron las actividades de recolección, almacenamiento y empaque. Su disposición se llevará a cabo durante el siguiente trimestre.</t>
  </si>
  <si>
    <t>Se verificaron  predios que se encuentran en el polígono recreacional del sector  Altos de la Estancia, en atención al Comodato 359 de 2015 IDIGER, CVP e IDRD, para lo cual se genera base de datos con información catastral (CHIP, Folio de Matricula Inmobiliaria y Dirección) de los predios que se encuentran al interior del referido polígono. Se inició el saneamiento predial en la Entidad, frente a lo cual se revisaron y visitaron 70 predios; asi mismo, en aras de consolidar este proceso, se realizó la contratación de cinco profesionales con actividades exclusivas para las  labores de saneamiento.</t>
  </si>
  <si>
    <t>Para el ultimo trimestre del año 2016 se realizron actualizaciones a los procedimientos del proceso "Gestión del Talento Humano" y se adelantaron actualizaciones a algunos instrumentos de los procesos "Gestión Contractual" y "Atención al Ciudadano".</t>
  </si>
  <si>
    <t>Se desarrolla el proceso de auditoría interna al Sistema Integrado de Gestión de la Entidad. Adiionalmente se gestiona el proceso de contratación de la auditoría de certificación que se realizará en el mes de enero de 2017.</t>
  </si>
  <si>
    <t>Se organizaron los informes y las presentaciones para la revisión por la dirección, que aborda la identificación de la conveniencia y efectividad del sistema.</t>
  </si>
  <si>
    <t>Se finaliza el  desarrollando del proceso capacitación programado enfocado al fortalecimiento de las competencias necesarias para la sostenibilidad del SIG (se desarrollan 6 sesiones de capacitación).</t>
  </si>
  <si>
    <t>Se elaboró el Informe de diagnóstico de la entidad, el cual se encuentran en etapa de revisión para su respectiva aprobación.</t>
  </si>
  <si>
    <t>Se elaboró la Politica de gestión documental planteada, la cual para el periodo se encuentra en proceso de aprobación en Comité de Interno.</t>
  </si>
  <si>
    <t>Se realizó el planteamiento del Programa de Gestión Documental, para su respectiva aprobación en Comité de Interno.</t>
  </si>
  <si>
    <t>Se revisa y se ajusta nuevamente el Plan Institucional de Archivos - PINAR ,de acuerdo a las disposiciones legales y necesidades de la entidad</t>
  </si>
  <si>
    <t>Se revisa y se ajusta nuevamente el Sistema Integrado de Conservación, de acuerdo a las disposiciones legales y necesidades de la entidad</t>
  </si>
  <si>
    <t>A la fecha se actualizaron cuadros de caracterización  documental conforme a los procesos actuales de la entidad</t>
  </si>
  <si>
    <t>Durante el último trimestre 2016, las Propuestas y Procedimientos el CAD se encuentran aprobados y publicados en la intranet de la entidad.</t>
  </si>
  <si>
    <t>Durante el periodo se recibieron las transferencias de las áreas funcionales que los han requerido. Sin embargo se está definiendo el cronograma para toda la entidad, con el fin finalizar l a recepción de los archivos de las vigencias anteriores</t>
  </si>
  <si>
    <t>Se adelantaron reuniones para definición de la política de uso racional del papel con Gestión Administrativa y la Oficina Asesora de Planeación. Documento en revisión por parte de la Oficina Asesora de Planeación.</t>
  </si>
  <si>
    <t>Durante el periodo se adelantó la actualización y digitalización de los documentos técnicos, así como la catalogacíon del material bibliográfico que ingresa.  Se encuentra en revisión por parte de la Oficina de TIC's de la plataforma para la implementación de la Biblioteca.</t>
  </si>
  <si>
    <t>3.4. ACTIVIDAD</t>
  </si>
  <si>
    <t>Identificación e informacion para Comité y realizar informes y actos administrativos de las decisiones</t>
  </si>
  <si>
    <t xml:space="preserve">Para la vigencia se realizando el total de las actividades así:
*Comité  19 de diciembre de 2016.
* Actos administrativos 21 de diciembre de 2016.  </t>
  </si>
  <si>
    <t>A la fecha esta actividad se adelantó de acuerdo al cronograma establecido.</t>
  </si>
  <si>
    <t>Para la vigencia se avanzó en un porcentaje aproximado del 90%, teniendo en cuenta que esta actividad se desarrolla en su totalidad al cierre contable de finalización de la vigencia.</t>
  </si>
  <si>
    <t>Durante el último trimestre 2016, se adelantaron los trámites contractuales requeridos, con el  fin de dar solución a las necesidades conforme a la misionalidad de la entidad, entre los cuales se encuentran:
*Contratación profesional Seguridad Informática.
*Contratación Correo electrónico de la entidad.</t>
  </si>
  <si>
    <t>A la fecha se dio  trámite a la totalidad de los requerimientos tanto escritos como verbales, elevados por los órganos de control, ciudadanía, Subdirecciones y oficinas de la entidad.
Total 31 trámites efectuados soportados por informes de avance y sistema de información – CORDIS</t>
  </si>
  <si>
    <t>si</t>
  </si>
  <si>
    <t>43 trámites judiciales  entre acciones de tutela, acciones populares, acciones de grupo y acciones ordinarias. soportados en los sistemas de información (CORDIS, SIPROJ), cumpliéndose al 100% las actuaciones adelantadas por los despachos judiciales.</t>
  </si>
  <si>
    <t>270 actuaciones adelantadas en el trimestre, con sus respectivos soportes en los expedientes trabajados.  49  predios en el trimestre a nombre de IDIGER, soportado en certificados de tradición y libertad y contratos de posesión. Se cumplió también al 100%.</t>
  </si>
  <si>
    <t>A la fecha se adelantaron en su ttoalidad 18 procesos de selección.</t>
  </si>
  <si>
    <t>Durante el periodo se suscribieron 110 contratos.</t>
  </si>
  <si>
    <t>Es importante aclarar que todas las solicitudes de contratso se cumplieron oportunamente, no obstante no se logró el 100% de ejecución de recursos teniendo en cuenta que se debieron liberar saldos.</t>
  </si>
  <si>
    <t>Para el periodo, se planificaron los trámites contractuales requeridos.</t>
  </si>
  <si>
    <t>Durante el periodo adelantaron portunamente las acciones de seguimiento, relacionados la ejecución contractual.</t>
  </si>
  <si>
    <t>Al corte se encuentran actualizados y en funcionamiento Antivirus y Aranda</t>
  </si>
  <si>
    <t>Para el periodo, se planificó la contratación del centro alterno de Monitoreo</t>
  </si>
  <si>
    <t>Durante el último trimestre 2016, se adelantaron los trámites contractuales requeridos para este fin.</t>
  </si>
  <si>
    <t>A la fecha no fue posible adquirir la herramienta teniendo en cuenta que no se cumplió con requisitos mínimos para la contratación.</t>
  </si>
  <si>
    <t>Para el periodo, se planificaron las contrataciones requeridas para este fin.</t>
  </si>
  <si>
    <t>Al corte se dio trámite a los procesos contractuales correspondientes a el aquiler de equipos y el alojamiento de las estaciones de la Red Hidrometeorologica, asi como el mantenimiento correctivo y preventivo de equipos de computo.</t>
  </si>
  <si>
    <t>Durante el periodo adelantaron oportunamente las acciones de seguimiento, relacionados la ejecución contractual.</t>
  </si>
  <si>
    <t>Durante el periodo se realizó el seguimiento oportuno al pago y cancelaciones de las reservas presupuestales</t>
  </si>
  <si>
    <t>Durante el periodo se realizó el seguimiento oportuno al pago y cancelaciones de los pasivos exigibles.</t>
  </si>
  <si>
    <t>Se formularon los planes de acción 2016 de acuerdo a los compromisos de cada dependencia y las metas institucionales. Así  mismo, se realizó un seguimiento trimestral a los compromisos y un cierre de gestión.</t>
  </si>
  <si>
    <t>Se realizaron seguimientos semanales de la ejecución física y presupuestal de los 4 proyectos de inversión.  Se presentó mensualmente un informe detallado en los Comités directivos de estado de los proyectos (pasivos, reservas, metas, ejecución presupuestal)</t>
  </si>
  <si>
    <t>Se formularon los indicadores de gestión los cuales estan pendiente por aprobar.</t>
  </si>
  <si>
    <t>Se presentaron los 4 informes de balance de gestión del Plan de Desarrollo con corte 31 de Diciembre de 2016, así como un informe del programa No 4 Familias protegidas y Adaptadas al cambio climático de acuerdo con las fechas establecidas.</t>
  </si>
  <si>
    <t>Como no  se realizaron reuniones de Consejo tampoco se requierio apoyo por parte de la OAP</t>
  </si>
  <si>
    <t>Se llevaron  aprobaron por parte de la Comsión Intersectorial de Gestión de Riesgos y Cambio Climático los lineamientos para el ajuste del PDGR-CC</t>
  </si>
  <si>
    <t>Se cuenta con el soporte las instancias pertinentes</t>
  </si>
  <si>
    <t>Se dio respuesta a la totaliudad de las solicitadues asignadas a la OAP.</t>
  </si>
  <si>
    <t>Se realizaron los instrumentos y reuniones pertienetes para adelantar el plan de trabajp cprrespondiente al año 2016, está actividad se proplonga para el primer semenstre de 2017.</t>
  </si>
  <si>
    <t>Una vez adelantada la actualización de las metas del PDGR-CC será posible adelantar esta meta, por tanto queda prolongada para el segundo semestre de 2017.</t>
  </si>
  <si>
    <t>Se brinbdaron las orientaciones pertinentes por parte de la OAP  al Politica Pública de Ecourbanismo y Construcción Sostenible. Se p´roporcionó la información a la UNGRD frente al Temario para el levantamiento de información – Consejo Distrital de Gestión de Riesgos y Cambio Climático de Bogotá.</t>
  </si>
  <si>
    <t xml:space="preserve">Se apoyo con la elaboración de la documentación pertinente para la realización de las tres juntas directivas realizadas en el segundo semestre de 2016. Se realiza el control y seguimiento de los recursos FONDIGER, a través de las matrices de los diferentes años 2015 y 2016, con su actualización permanente. </t>
  </si>
  <si>
    <t>Con estas matrices se elaboran los informes de cierre mensuales, los cuales son conciliados con el área de presupuesto. Se elaboró el informe final de ejecución para la junta directiva que se realizó el 29 de diciembre de 2016</t>
  </si>
  <si>
    <r>
      <rPr>
        <b/>
        <sz val="10"/>
        <rFont val="Arial"/>
        <family val="2"/>
      </rPr>
      <t xml:space="preserve">Mónica Rubio Arenas
</t>
    </r>
    <r>
      <rPr>
        <sz val="10"/>
        <rFont val="Arial"/>
        <family val="2"/>
      </rPr>
      <t xml:space="preserve">Subdirectora Corporativa y Asuntos Disciplinarios </t>
    </r>
  </si>
  <si>
    <r>
      <rPr>
        <b/>
        <sz val="10"/>
        <rFont val="Arial"/>
        <family val="2"/>
      </rPr>
      <t xml:space="preserve">Olga Teresa de Jesús Avila Romero
</t>
    </r>
    <r>
      <rPr>
        <sz val="10"/>
        <rFont val="Arial"/>
        <family val="2"/>
      </rPr>
      <t>Jefe de la Oficina Asesora Juridica</t>
    </r>
  </si>
  <si>
    <r>
      <rPr>
        <b/>
        <sz val="10"/>
        <rFont val="Arial"/>
        <family val="2"/>
      </rPr>
      <t xml:space="preserve">David Giovanni Florez Reyes
</t>
    </r>
    <r>
      <rPr>
        <sz val="10"/>
        <rFont val="Arial"/>
        <family val="2"/>
      </rPr>
      <t>Jefe de la Oficina TIC</t>
    </r>
  </si>
  <si>
    <t xml:space="preserve">Mónica Rubio Arenas
Subdirectora Corporativa y Asuntos Disciplinarios </t>
  </si>
  <si>
    <t>1.11.1  PERIODO DEL REPORTE DEL PLAN DE ACCIÓN:</t>
  </si>
  <si>
    <t>Diciembre 31 de 2016</t>
  </si>
  <si>
    <t>4.1 CUMPLIMIENTO DE LA ACTIVIDAD AL 100 %</t>
  </si>
  <si>
    <t>Durante el periodo se realizaron mesas de trabajo a las áreas que se encuentran directamente involucradas en el proceso de convergencia, como son:
*Almacén.
*Oficina Asesora Jurídica.
* Logística. 
*Talento Humano.
*Oficina TIC's
*Administración Predial.
*Contabilidad.
*Grupo de Ayudas Humanitarias.</t>
  </si>
  <si>
    <r>
      <rPr>
        <b/>
        <sz val="12"/>
        <rFont val="Arial"/>
        <family val="2"/>
      </rPr>
      <t>Mabel Rueda Acosta</t>
    </r>
    <r>
      <rPr>
        <sz val="12"/>
        <rFont val="Arial"/>
        <family val="2"/>
      </rPr>
      <t xml:space="preserve">
Contratista -  Subdirección Corporativa y Asuntos Disciplinarios </t>
    </r>
  </si>
  <si>
    <r>
      <t xml:space="preserve">Richard Alberto Vargas Hernández 
</t>
    </r>
    <r>
      <rPr>
        <sz val="12"/>
        <rFont val="Arial"/>
        <family val="2"/>
      </rPr>
      <t>Director General IDIGER</t>
    </r>
  </si>
  <si>
    <r>
      <t xml:space="preserve">Revisó:
</t>
    </r>
    <r>
      <rPr>
        <sz val="12"/>
        <rFont val="Arial"/>
        <family val="2"/>
      </rPr>
      <t>Firma:</t>
    </r>
  </si>
  <si>
    <r>
      <rPr>
        <b/>
        <sz val="12"/>
        <rFont val="Arial"/>
        <family val="2"/>
      </rPr>
      <t xml:space="preserve">Jóse Leonardo Millán Alvarado </t>
    </r>
    <r>
      <rPr>
        <sz val="12"/>
        <rFont val="Arial"/>
        <family val="2"/>
      </rPr>
      <t xml:space="preserve">
Prof. Oficina Asesora de Planeación</t>
    </r>
  </si>
  <si>
    <t>Registro de ingresos, salidas y novedades de bienes por entrada de bienes y/o elementos a almacen.</t>
  </si>
  <si>
    <t>Se revisaron y compararon  47  predios del IDIGER con respecto a lo que se encuentra relacionado en el inventario del almacen de la entidad de tal forma que se pueda implementar las normas NIIF, asi como el alistamiento de la informaciòn para remitir al DADEP.</t>
  </si>
  <si>
    <t>Carnéts elaborados</t>
  </si>
  <si>
    <t># de solicitudes de carnéts institucionales/  # de carnéts elaborados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</si>
</sst>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_(&quot;$&quot;\ * \(#,##0.00\);_(&quot;$&quot;\ * &quot;-&quot;??_);_(@_)"/>
    <numFmt numFmtId="164" formatCode="_-* #,##0.00\ _€_-;\-* #,##0.00\ _€_-;_-* &quot;-&quot;??\ _€_-;_-@_-"/>
    <numFmt numFmtId="165" formatCode="0.0%"/>
    <numFmt numFmtId="166" formatCode="_(* #,##0_);_(* \(#,##0\);_(* &quot;-&quot;??_);_(@_)"/>
    <numFmt numFmtId="167" formatCode="_(&quot;$&quot;\ * #,##0_);_(&quot;$&quot;\ * \(#,##0\);_(&quot;$&quot;\ * &quot;-&quot;??_);_(@_)"/>
    <numFmt numFmtId="168" formatCode="_-* #,##0.0\ _€_-;\-* #,##0.0\ _€_-;_-* &quot;-&quot;??\ _€_-;_-@_-"/>
    <numFmt numFmtId="169" formatCode="_-* #,##0\ _€_-;\-* #,##0\ _€_-;_-* &quot;-&quot;??\ _€_-;_-@_-"/>
    <numFmt numFmtId="170" formatCode="_-* #,##0.000\ _€_-;\-* #,##0.000\ _€_-;_-* &quot;-&quot;??\ _€_-;_-@_-"/>
    <numFmt numFmtId="171" formatCode="_-* #,##0_-;\-* #,##0_-;_-* &quot;-&quot;_-;_-@_-"/>
  </numFmts>
  <fonts count="34"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sz val="9"/>
      <color indexed="81"/>
      <name val="Tahoma"/>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8"/>
      <color rgb="FF595959"/>
      <name val="Calibri"/>
      <family val="2"/>
    </font>
    <font>
      <b/>
      <sz val="10"/>
      <name val="Arial"/>
      <family val="2"/>
    </font>
    <font>
      <sz val="10"/>
      <name val="Arial"/>
      <family val="2"/>
    </font>
    <font>
      <sz val="10"/>
      <name val="Arial"/>
      <family val="2"/>
    </font>
    <font>
      <sz val="11"/>
      <name val="Arial"/>
      <family val="2"/>
    </font>
    <font>
      <b/>
      <sz val="10"/>
      <name val="Arial Narrow"/>
      <family val="2"/>
    </font>
    <font>
      <sz val="11"/>
      <color indexed="10"/>
      <name val="Arial"/>
      <family val="2"/>
    </font>
    <font>
      <u/>
      <sz val="10"/>
      <color theme="10"/>
      <name val="Arial"/>
      <family val="2"/>
    </font>
    <font>
      <u/>
      <sz val="10"/>
      <color theme="11"/>
      <name val="Arial"/>
      <family val="2"/>
    </font>
    <font>
      <b/>
      <sz val="12"/>
      <name val="Arial"/>
      <family val="2"/>
    </font>
    <font>
      <sz val="12"/>
      <name val="Arial"/>
      <family val="2"/>
    </font>
    <font>
      <b/>
      <sz val="28"/>
      <name val="Arial"/>
      <family val="2"/>
    </font>
    <font>
      <b/>
      <sz val="24"/>
      <name val="Arial"/>
      <family val="2"/>
    </font>
    <font>
      <b/>
      <sz val="20"/>
      <name val="Arial"/>
      <family val="2"/>
    </font>
    <font>
      <b/>
      <sz val="11"/>
      <name val="Arial"/>
      <family val="2"/>
    </font>
    <font>
      <sz val="9"/>
      <name val="Arial"/>
      <family val="2"/>
    </font>
    <font>
      <b/>
      <sz val="14"/>
      <name val="Arial"/>
      <family val="2"/>
    </font>
    <font>
      <b/>
      <sz val="16"/>
      <name val="Arial"/>
      <family val="2"/>
    </font>
    <font>
      <sz val="14"/>
      <name val="Arial"/>
      <family val="2"/>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indexed="9"/>
        <bgColor indexed="64"/>
      </patternFill>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s>
  <cellStyleXfs count="120">
    <xf numFmtId="0" fontId="0" fillId="0" borderId="0"/>
    <xf numFmtId="0" fontId="10" fillId="0" borderId="0"/>
    <xf numFmtId="0" fontId="10" fillId="0" borderId="0"/>
    <xf numFmtId="44" fontId="12" fillId="0" borderId="0" applyFont="0" applyFill="0" applyBorder="0" applyAlignment="0" applyProtection="0"/>
    <xf numFmtId="164" fontId="17" fillId="0" borderId="0" applyFont="0" applyFill="0" applyBorder="0" applyAlignment="0" applyProtection="0"/>
    <xf numFmtId="9" fontId="18" fillId="0" borderId="0" applyFont="0" applyFill="0" applyBorder="0" applyAlignment="0" applyProtection="0"/>
    <xf numFmtId="44" fontId="10" fillId="0" borderId="0" applyFont="0" applyFill="0" applyBorder="0" applyAlignment="0" applyProtection="0"/>
    <xf numFmtId="171" fontId="10" fillId="0" borderId="0" applyFon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cellStyleXfs>
  <cellXfs count="471">
    <xf numFmtId="0" fontId="0" fillId="0" borderId="0" xfId="0"/>
    <xf numFmtId="0" fontId="10" fillId="0" borderId="0" xfId="0" applyFont="1"/>
    <xf numFmtId="0" fontId="11" fillId="4" borderId="0" xfId="0" applyFont="1" applyFill="1" applyAlignment="1">
      <alignment vertical="center" wrapText="1"/>
    </xf>
    <xf numFmtId="0" fontId="10" fillId="0" borderId="0" xfId="0" applyFont="1" applyAlignment="1">
      <alignment horizontal="left"/>
    </xf>
    <xf numFmtId="0" fontId="10" fillId="0" borderId="0" xfId="0" applyFont="1" applyAlignment="1">
      <alignment vertical="center"/>
    </xf>
    <xf numFmtId="0" fontId="11" fillId="0" borderId="0" xfId="0" applyFont="1" applyAlignment="1">
      <alignment vertical="center" wrapText="1"/>
    </xf>
    <xf numFmtId="0" fontId="11" fillId="0" borderId="0" xfId="0" applyFont="1"/>
    <xf numFmtId="0" fontId="10" fillId="4" borderId="0" xfId="0" applyFont="1" applyFill="1"/>
    <xf numFmtId="0" fontId="0" fillId="0" borderId="0" xfId="0" applyAlignment="1">
      <alignment horizontal="center" vertical="center"/>
    </xf>
    <xf numFmtId="0" fontId="13" fillId="5" borderId="16" xfId="3" applyNumberFormat="1" applyFont="1" applyFill="1" applyBorder="1" applyAlignment="1">
      <alignment horizontal="justify" vertical="center" wrapText="1"/>
    </xf>
    <xf numFmtId="0" fontId="14" fillId="0" borderId="16" xfId="0" applyFont="1" applyBorder="1" applyAlignment="1">
      <alignment horizontal="justify" vertical="center" wrapText="1"/>
    </xf>
    <xf numFmtId="0" fontId="13" fillId="5" borderId="17" xfId="3" applyNumberFormat="1" applyFont="1" applyFill="1" applyBorder="1" applyAlignment="1">
      <alignment horizontal="justify" vertical="center" wrapText="1"/>
    </xf>
    <xf numFmtId="0" fontId="14" fillId="0" borderId="18" xfId="0" applyFont="1" applyBorder="1" applyAlignment="1">
      <alignment horizontal="justify" vertical="center" wrapText="1"/>
    </xf>
    <xf numFmtId="0" fontId="14" fillId="0" borderId="19" xfId="0" applyFont="1" applyBorder="1" applyAlignment="1">
      <alignment horizontal="justify" vertical="center" wrapText="1"/>
    </xf>
    <xf numFmtId="0" fontId="14" fillId="0" borderId="17" xfId="0" applyFont="1" applyBorder="1" applyAlignment="1">
      <alignment horizontal="justify" vertical="center" wrapText="1"/>
    </xf>
    <xf numFmtId="0" fontId="14" fillId="0" borderId="0" xfId="0" applyFont="1" applyBorder="1" applyAlignment="1">
      <alignment horizontal="justify" vertical="center" wrapText="1"/>
    </xf>
    <xf numFmtId="0" fontId="14" fillId="6" borderId="20" xfId="0" applyFont="1" applyFill="1" applyBorder="1" applyAlignment="1">
      <alignment horizontal="justify" vertical="center" wrapText="1"/>
    </xf>
    <xf numFmtId="0" fontId="13" fillId="5" borderId="21" xfId="3" applyNumberFormat="1" applyFont="1" applyFill="1" applyBorder="1" applyAlignment="1">
      <alignment horizontal="justify" vertical="center" wrapText="1"/>
    </xf>
    <xf numFmtId="0" fontId="15" fillId="0" borderId="19" xfId="0" applyFont="1" applyBorder="1" applyAlignment="1">
      <alignment horizontal="justify" vertical="center"/>
    </xf>
    <xf numFmtId="0" fontId="13" fillId="5" borderId="22" xfId="3" applyNumberFormat="1" applyFont="1" applyFill="1" applyBorder="1" applyAlignment="1">
      <alignment horizontal="justify" vertical="center" wrapText="1"/>
    </xf>
    <xf numFmtId="0" fontId="10" fillId="0" borderId="0" xfId="0" applyFont="1" applyAlignment="1">
      <alignment horizontal="center"/>
    </xf>
    <xf numFmtId="0" fontId="10" fillId="0" borderId="0" xfId="0" applyFont="1" applyAlignment="1">
      <alignment wrapText="1"/>
    </xf>
    <xf numFmtId="167" fontId="19" fillId="0" borderId="1" xfId="3" applyNumberFormat="1" applyFont="1" applyBorder="1" applyAlignment="1" applyProtection="1">
      <alignment horizontal="center" vertical="center" wrapText="1"/>
      <protection locked="0"/>
    </xf>
    <xf numFmtId="0" fontId="1" fillId="0" borderId="0" xfId="1" applyFont="1"/>
    <xf numFmtId="0" fontId="3" fillId="0" borderId="1" xfId="1" applyFont="1" applyBorder="1" applyAlignment="1">
      <alignment horizontal="center" vertical="center"/>
    </xf>
    <xf numFmtId="0" fontId="20" fillId="0" borderId="1" xfId="1" applyFont="1" applyBorder="1" applyAlignment="1">
      <alignment horizontal="center" vertical="center" wrapText="1"/>
    </xf>
    <xf numFmtId="14" fontId="3" fillId="0" borderId="1" xfId="1" applyNumberFormat="1" applyFont="1" applyBorder="1" applyAlignment="1">
      <alignment horizontal="center" vertical="center"/>
    </xf>
    <xf numFmtId="0" fontId="1" fillId="2" borderId="0" xfId="1" applyFont="1" applyFill="1" applyBorder="1"/>
    <xf numFmtId="0" fontId="1" fillId="2" borderId="0" xfId="1" applyFont="1" applyFill="1" applyBorder="1" applyAlignment="1">
      <alignment horizontal="center"/>
    </xf>
    <xf numFmtId="0" fontId="2" fillId="2" borderId="0" xfId="1" applyFont="1" applyFill="1" applyBorder="1" applyAlignment="1">
      <alignment horizontal="center" vertical="center" wrapText="1"/>
    </xf>
    <xf numFmtId="0" fontId="3" fillId="2" borderId="0" xfId="1" applyFont="1" applyFill="1" applyBorder="1" applyAlignment="1">
      <alignment horizontal="center" vertical="center"/>
    </xf>
    <xf numFmtId="0" fontId="1" fillId="2" borderId="0" xfId="1" applyFont="1" applyFill="1"/>
    <xf numFmtId="0" fontId="1" fillId="0" borderId="0" xfId="1" applyFont="1" applyAlignment="1">
      <alignment horizontal="center" vertical="center"/>
    </xf>
    <xf numFmtId="0" fontId="10" fillId="0" borderId="1" xfId="0" applyFont="1" applyFill="1" applyBorder="1" applyAlignment="1">
      <alignment horizontal="justify" vertical="center" wrapText="1"/>
    </xf>
    <xf numFmtId="167" fontId="19" fillId="0" borderId="1" xfId="3" applyNumberFormat="1" applyFont="1" applyFill="1" applyBorder="1" applyAlignment="1" applyProtection="1">
      <alignment horizontal="center" vertical="center" wrapText="1"/>
      <protection locked="0"/>
    </xf>
    <xf numFmtId="44" fontId="19" fillId="0" borderId="1" xfId="3" applyFont="1" applyBorder="1" applyAlignment="1" applyProtection="1">
      <alignment horizontal="center" vertical="center" wrapText="1"/>
      <protection locked="0"/>
    </xf>
    <xf numFmtId="167" fontId="19" fillId="0" borderId="1" xfId="3" applyNumberFormat="1" applyFont="1" applyBorder="1" applyAlignment="1" applyProtection="1">
      <alignment vertical="center" wrapText="1"/>
      <protection locked="0"/>
    </xf>
    <xf numFmtId="10" fontId="25" fillId="0" borderId="1" xfId="5" applyNumberFormat="1" applyFont="1" applyBorder="1" applyAlignment="1">
      <alignment horizontal="center" vertical="center"/>
    </xf>
    <xf numFmtId="165" fontId="25" fillId="0" borderId="1" xfId="5" applyNumberFormat="1" applyFont="1" applyBorder="1" applyAlignment="1">
      <alignment horizontal="center" vertical="center"/>
    </xf>
    <xf numFmtId="0" fontId="10" fillId="0" borderId="1" xfId="0" applyFont="1" applyBorder="1" applyAlignment="1">
      <alignment horizontal="justify" vertical="center" wrapText="1"/>
    </xf>
    <xf numFmtId="10" fontId="25" fillId="0" borderId="1" xfId="5" applyNumberFormat="1" applyFont="1" applyFill="1" applyBorder="1" applyAlignment="1">
      <alignment horizontal="center" vertical="center"/>
    </xf>
    <xf numFmtId="165" fontId="19" fillId="0" borderId="1" xfId="5" applyNumberFormat="1" applyFont="1" applyBorder="1" applyAlignment="1">
      <alignment horizontal="center" vertical="center"/>
    </xf>
    <xf numFmtId="0" fontId="10" fillId="2" borderId="0" xfId="0"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left" vertical="center" wrapText="1"/>
    </xf>
    <xf numFmtId="0" fontId="10" fillId="2" borderId="0" xfId="0" applyFont="1" applyFill="1" applyAlignment="1">
      <alignment horizontal="center" vertical="center"/>
    </xf>
    <xf numFmtId="0" fontId="10" fillId="0" borderId="0" xfId="0" applyFont="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14" fontId="20" fillId="0" borderId="1" xfId="0" applyNumberFormat="1" applyFont="1" applyBorder="1" applyAlignment="1">
      <alignment horizontal="center" vertical="center"/>
    </xf>
    <xf numFmtId="0" fontId="10" fillId="2" borderId="0" xfId="0" applyFont="1" applyFill="1" applyBorder="1" applyAlignment="1">
      <alignment vertical="center"/>
    </xf>
    <xf numFmtId="0" fontId="10" fillId="2" borderId="0" xfId="0" applyFont="1" applyFill="1" applyBorder="1" applyAlignment="1">
      <alignment horizontal="center" vertical="center"/>
    </xf>
    <xf numFmtId="0" fontId="10" fillId="2" borderId="0" xfId="0" applyFont="1" applyFill="1" applyBorder="1" applyAlignment="1">
      <alignment horizontal="left" vertical="center"/>
    </xf>
    <xf numFmtId="0" fontId="26" fillId="2" borderId="0" xfId="0" applyFont="1" applyFill="1" applyBorder="1" applyAlignment="1">
      <alignment horizontal="left" vertical="center" wrapText="1"/>
    </xf>
    <xf numFmtId="0" fontId="26" fillId="2" borderId="0" xfId="0" applyFont="1" applyFill="1" applyBorder="1" applyAlignment="1">
      <alignment horizontal="center" vertical="center" wrapText="1"/>
    </xf>
    <xf numFmtId="0" fontId="20" fillId="2" borderId="0" xfId="0" applyFont="1" applyFill="1" applyBorder="1" applyAlignment="1">
      <alignment horizontal="center" vertical="center"/>
    </xf>
    <xf numFmtId="0" fontId="16" fillId="2" borderId="0"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2" borderId="0" xfId="0" applyFont="1" applyFill="1" applyBorder="1" applyAlignment="1">
      <alignment vertical="center" wrapText="1"/>
    </xf>
    <xf numFmtId="0" fontId="10" fillId="0" borderId="0" xfId="0" applyFont="1" applyFill="1" applyAlignment="1">
      <alignment vertical="center"/>
    </xf>
    <xf numFmtId="0" fontId="24" fillId="8" borderId="1" xfId="0" applyFont="1" applyFill="1" applyBorder="1" applyAlignment="1">
      <alignment horizontal="center" vertical="center" wrapText="1"/>
    </xf>
    <xf numFmtId="0" fontId="29" fillId="8" borderId="1" xfId="0" applyFont="1" applyFill="1" applyBorder="1" applyAlignment="1">
      <alignment horizontal="center" vertical="center" wrapText="1"/>
    </xf>
    <xf numFmtId="165" fontId="19" fillId="0" borderId="1" xfId="0" applyNumberFormat="1" applyFont="1" applyBorder="1" applyAlignment="1" applyProtection="1">
      <alignment horizontal="center" vertical="center"/>
      <protection locked="0"/>
    </xf>
    <xf numFmtId="14" fontId="19" fillId="0" borderId="1" xfId="0" applyNumberFormat="1" applyFont="1" applyFill="1" applyBorder="1" applyAlignment="1" applyProtection="1">
      <alignment horizontal="center" vertical="center"/>
      <protection locked="0"/>
    </xf>
    <xf numFmtId="14" fontId="30" fillId="0" borderId="1" xfId="0" applyNumberFormat="1" applyFont="1" applyFill="1" applyBorder="1" applyAlignment="1" applyProtection="1">
      <alignment horizontal="center" vertical="center" wrapText="1"/>
      <protection locked="0"/>
    </xf>
    <xf numFmtId="165" fontId="30" fillId="0" borderId="1" xfId="0" applyNumberFormat="1" applyFont="1" applyFill="1" applyBorder="1" applyAlignment="1" applyProtection="1">
      <alignment horizontal="center" vertical="center" wrapText="1"/>
      <protection locked="0"/>
    </xf>
    <xf numFmtId="14" fontId="19" fillId="0" borderId="1" xfId="0" applyNumberFormat="1" applyFont="1" applyFill="1" applyBorder="1" applyAlignment="1" applyProtection="1">
      <alignment horizontal="center" vertical="center" wrapText="1"/>
      <protection locked="0"/>
    </xf>
    <xf numFmtId="0" fontId="30" fillId="0" borderId="1" xfId="0" applyFont="1" applyFill="1" applyBorder="1" applyAlignment="1" applyProtection="1">
      <alignment horizontal="center" vertical="center" wrapText="1"/>
      <protection locked="0"/>
    </xf>
    <xf numFmtId="14" fontId="19" fillId="0" borderId="1" xfId="0" applyNumberFormat="1" applyFont="1" applyBorder="1" applyAlignment="1" applyProtection="1">
      <alignment horizontal="center" vertical="center"/>
      <protection locked="0"/>
    </xf>
    <xf numFmtId="14" fontId="30" fillId="0" borderId="1" xfId="0" applyNumberFormat="1" applyFont="1" applyBorder="1" applyAlignment="1" applyProtection="1">
      <alignment horizontal="center" vertical="center" wrapText="1"/>
      <protection locked="0"/>
    </xf>
    <xf numFmtId="44" fontId="19" fillId="0" borderId="1" xfId="3" applyFont="1" applyBorder="1" applyAlignment="1" applyProtection="1">
      <alignment vertical="center"/>
      <protection locked="0"/>
    </xf>
    <xf numFmtId="44" fontId="19" fillId="0" borderId="1" xfId="3" applyFont="1" applyBorder="1" applyAlignment="1" applyProtection="1">
      <alignment vertical="center" wrapText="1"/>
      <protection locked="0"/>
    </xf>
    <xf numFmtId="44" fontId="10" fillId="0" borderId="1" xfId="3" applyFont="1" applyBorder="1" applyAlignment="1">
      <alignment vertical="center"/>
    </xf>
    <xf numFmtId="14" fontId="19" fillId="0" borderId="1" xfId="0" applyNumberFormat="1"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165" fontId="25" fillId="0" borderId="1" xfId="5" applyNumberFormat="1" applyFont="1" applyFill="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29" fillId="0" borderId="1" xfId="0" applyFont="1" applyBorder="1" applyAlignment="1" applyProtection="1">
      <alignment horizontal="center" vertical="center" wrapText="1"/>
      <protection locked="0"/>
    </xf>
    <xf numFmtId="164" fontId="10" fillId="0" borderId="0" xfId="4" applyFont="1" applyAlignment="1">
      <alignment vertical="center"/>
    </xf>
    <xf numFmtId="44" fontId="10" fillId="0" borderId="1" xfId="3" applyFont="1" applyFill="1" applyBorder="1" applyAlignment="1">
      <alignment vertical="center"/>
    </xf>
    <xf numFmtId="0" fontId="10" fillId="0" borderId="1" xfId="0" applyFont="1" applyFill="1" applyBorder="1"/>
    <xf numFmtId="0" fontId="10" fillId="7" borderId="0" xfId="0" applyFont="1" applyFill="1" applyAlignment="1">
      <alignment vertical="center"/>
    </xf>
    <xf numFmtId="165" fontId="30" fillId="0" borderId="1" xfId="0" applyNumberFormat="1" applyFont="1" applyBorder="1" applyAlignment="1" applyProtection="1">
      <alignment horizontal="center" vertical="center" wrapText="1"/>
      <protection locked="0"/>
    </xf>
    <xf numFmtId="0" fontId="10" fillId="0" borderId="0" xfId="0" applyFont="1" applyFill="1" applyAlignment="1">
      <alignment horizontal="center" vertical="center"/>
    </xf>
    <xf numFmtId="165" fontId="10" fillId="0" borderId="1" xfId="0" applyNumberFormat="1" applyFont="1" applyBorder="1" applyAlignment="1" applyProtection="1">
      <alignment horizontal="center" vertical="center" wrapText="1"/>
      <protection locked="0"/>
    </xf>
    <xf numFmtId="9" fontId="30" fillId="0" borderId="1" xfId="5" applyFont="1" applyBorder="1" applyAlignment="1" applyProtection="1">
      <alignment horizontal="center" vertical="center" wrapText="1"/>
      <protection locked="0"/>
    </xf>
    <xf numFmtId="0" fontId="10" fillId="0" borderId="1" xfId="0" applyFont="1" applyBorder="1"/>
    <xf numFmtId="14" fontId="10" fillId="0" borderId="1" xfId="0" applyNumberFormat="1"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167" fontId="19" fillId="0" borderId="1" xfId="3" applyNumberFormat="1" applyFont="1" applyFill="1" applyBorder="1" applyAlignment="1" applyProtection="1">
      <alignment horizontal="center" vertical="center"/>
      <protection locked="0"/>
    </xf>
    <xf numFmtId="14" fontId="10" fillId="0" borderId="1" xfId="0" applyNumberFormat="1" applyFont="1" applyFill="1" applyBorder="1" applyAlignment="1" applyProtection="1">
      <alignment horizontal="center" vertical="center" wrapText="1"/>
      <protection locked="0"/>
    </xf>
    <xf numFmtId="167" fontId="19" fillId="0" borderId="1" xfId="6" applyNumberFormat="1" applyFont="1" applyBorder="1" applyAlignment="1" applyProtection="1">
      <alignment vertical="center"/>
      <protection locked="0"/>
    </xf>
    <xf numFmtId="167" fontId="10" fillId="2" borderId="0" xfId="0" applyNumberFormat="1" applyFont="1" applyFill="1" applyAlignment="1">
      <alignment vertical="center"/>
    </xf>
    <xf numFmtId="44" fontId="10" fillId="0" borderId="1" xfId="6" applyFont="1" applyBorder="1" applyAlignment="1">
      <alignment vertical="center"/>
    </xf>
    <xf numFmtId="165" fontId="19" fillId="0" borderId="11" xfId="0" applyNumberFormat="1" applyFont="1" applyBorder="1" applyAlignment="1" applyProtection="1">
      <alignment horizontal="center" vertical="center"/>
      <protection locked="0"/>
    </xf>
    <xf numFmtId="14" fontId="19" fillId="0" borderId="11" xfId="0" applyNumberFormat="1" applyFont="1" applyBorder="1" applyAlignment="1" applyProtection="1">
      <alignment horizontal="center" vertical="center" wrapText="1"/>
      <protection locked="0"/>
    </xf>
    <xf numFmtId="14" fontId="19" fillId="0" borderId="11" xfId="0" applyNumberFormat="1" applyFont="1" applyFill="1" applyBorder="1" applyAlignment="1" applyProtection="1">
      <alignment horizontal="center" vertical="center" wrapText="1"/>
      <protection locked="0"/>
    </xf>
    <xf numFmtId="165" fontId="30" fillId="0" borderId="11" xfId="0" applyNumberFormat="1" applyFont="1" applyBorder="1" applyAlignment="1" applyProtection="1">
      <alignment horizontal="center" vertical="center" wrapText="1"/>
      <protection locked="0"/>
    </xf>
    <xf numFmtId="0" fontId="10" fillId="0" borderId="11" xfId="0" applyFont="1" applyBorder="1" applyAlignment="1">
      <alignment horizontal="justify" vertical="center" wrapText="1"/>
    </xf>
    <xf numFmtId="10" fontId="25" fillId="0" borderId="11" xfId="5" applyNumberFormat="1" applyFont="1" applyBorder="1" applyAlignment="1">
      <alignment horizontal="center" vertical="center"/>
    </xf>
    <xf numFmtId="0" fontId="10" fillId="0" borderId="11" xfId="0" applyFont="1" applyBorder="1" applyAlignment="1">
      <alignment horizontal="center" wrapText="1"/>
    </xf>
    <xf numFmtId="9" fontId="31" fillId="2" borderId="9" xfId="0" applyNumberFormat="1" applyFont="1" applyFill="1" applyBorder="1" applyAlignment="1" applyProtection="1">
      <alignment horizontal="center" vertical="center" wrapText="1"/>
      <protection locked="0"/>
    </xf>
    <xf numFmtId="167" fontId="24" fillId="2" borderId="9" xfId="3" applyNumberFormat="1" applyFont="1" applyFill="1" applyBorder="1" applyAlignment="1" applyProtection="1">
      <alignment horizontal="center" vertical="center" wrapText="1"/>
      <protection locked="0"/>
    </xf>
    <xf numFmtId="44" fontId="31" fillId="2" borderId="9" xfId="3" applyFont="1" applyFill="1" applyBorder="1" applyAlignment="1" applyProtection="1">
      <alignment horizontal="center" vertical="center" wrapText="1"/>
      <protection locked="0"/>
    </xf>
    <xf numFmtId="164" fontId="10" fillId="0" borderId="0" xfId="0" applyNumberFormat="1" applyFont="1" applyAlignment="1">
      <alignment vertical="center"/>
    </xf>
    <xf numFmtId="0" fontId="10" fillId="2" borderId="9" xfId="0" applyFont="1" applyFill="1" applyBorder="1"/>
    <xf numFmtId="0" fontId="31" fillId="2" borderId="0" xfId="0" applyFont="1" applyFill="1" applyBorder="1" applyAlignment="1" applyProtection="1">
      <alignment horizontal="center" vertical="center" wrapText="1"/>
      <protection locked="0"/>
    </xf>
    <xf numFmtId="9" fontId="31" fillId="2" borderId="0" xfId="0" applyNumberFormat="1" applyFont="1" applyFill="1" applyBorder="1" applyAlignment="1" applyProtection="1">
      <alignment horizontal="center" vertical="center" wrapText="1"/>
      <protection locked="0"/>
    </xf>
    <xf numFmtId="9" fontId="31" fillId="2" borderId="0" xfId="0" applyNumberFormat="1" applyFont="1" applyFill="1" applyBorder="1" applyAlignment="1" applyProtection="1">
      <alignment horizontal="left" vertical="center" wrapText="1"/>
      <protection locked="0"/>
    </xf>
    <xf numFmtId="9" fontId="31" fillId="2" borderId="0" xfId="0" applyNumberFormat="1" applyFont="1" applyFill="1" applyBorder="1" applyAlignment="1" applyProtection="1">
      <alignment horizontal="left" vertical="center"/>
      <protection locked="0"/>
    </xf>
    <xf numFmtId="0" fontId="31" fillId="2" borderId="0" xfId="0" applyFont="1" applyFill="1" applyBorder="1" applyAlignment="1" applyProtection="1">
      <alignment vertical="center"/>
      <protection locked="0"/>
    </xf>
    <xf numFmtId="14" fontId="31" fillId="2" borderId="0" xfId="0" applyNumberFormat="1" applyFont="1" applyFill="1" applyBorder="1" applyAlignment="1" applyProtection="1">
      <alignment vertical="center" wrapText="1"/>
      <protection locked="0"/>
    </xf>
    <xf numFmtId="14" fontId="31" fillId="2" borderId="0" xfId="0" applyNumberFormat="1" applyFont="1" applyFill="1" applyBorder="1" applyAlignment="1" applyProtection="1">
      <alignment horizontal="center" vertical="center" wrapText="1"/>
      <protection locked="0"/>
    </xf>
    <xf numFmtId="165" fontId="31" fillId="2" borderId="0" xfId="0" applyNumberFormat="1" applyFont="1" applyFill="1" applyBorder="1" applyAlignment="1" applyProtection="1">
      <alignment horizontal="center" vertical="center" wrapText="1"/>
      <protection locked="0"/>
    </xf>
    <xf numFmtId="167" fontId="31" fillId="2" borderId="0" xfId="3" applyNumberFormat="1" applyFont="1" applyFill="1" applyBorder="1" applyAlignment="1" applyProtection="1">
      <alignment horizontal="center" vertical="center" wrapText="1"/>
      <protection locked="0"/>
    </xf>
    <xf numFmtId="44" fontId="31" fillId="2" borderId="0" xfId="3" applyFont="1" applyFill="1" applyBorder="1" applyAlignment="1" applyProtection="1">
      <alignment horizontal="center" vertical="center" wrapText="1"/>
      <protection locked="0"/>
    </xf>
    <xf numFmtId="164" fontId="10" fillId="2" borderId="0" xfId="0" applyNumberFormat="1" applyFont="1" applyFill="1" applyBorder="1" applyAlignment="1">
      <alignment vertical="center"/>
    </xf>
    <xf numFmtId="0" fontId="10" fillId="2" borderId="0" xfId="0" applyFont="1" applyFill="1" applyBorder="1"/>
    <xf numFmtId="10" fontId="10" fillId="2" borderId="0" xfId="5" applyNumberFormat="1" applyFont="1" applyFill="1" applyBorder="1"/>
    <xf numFmtId="165" fontId="10" fillId="0" borderId="1" xfId="0" applyNumberFormat="1" applyFont="1" applyBorder="1" applyAlignment="1" applyProtection="1">
      <alignment horizontal="center" vertical="center"/>
      <protection locked="0"/>
    </xf>
    <xf numFmtId="14" fontId="10" fillId="0" borderId="1" xfId="0" applyNumberFormat="1" applyFont="1" applyBorder="1" applyAlignment="1" applyProtection="1">
      <alignment horizontal="center" vertical="center"/>
      <protection locked="0"/>
    </xf>
    <xf numFmtId="9" fontId="10" fillId="0" borderId="1" xfId="0" applyNumberFormat="1" applyFont="1" applyBorder="1" applyAlignment="1" applyProtection="1">
      <alignment horizontal="center" vertical="center"/>
      <protection locked="0"/>
    </xf>
    <xf numFmtId="164" fontId="10" fillId="2" borderId="0" xfId="0" applyNumberFormat="1" applyFont="1" applyFill="1" applyAlignment="1">
      <alignment vertical="center"/>
    </xf>
    <xf numFmtId="9" fontId="25" fillId="0" borderId="1" xfId="5" applyFont="1" applyFill="1" applyBorder="1" applyAlignment="1">
      <alignment horizontal="center" vertical="center"/>
    </xf>
    <xf numFmtId="14" fontId="10" fillId="0" borderId="1" xfId="0" applyNumberFormat="1" applyFont="1" applyBorder="1" applyAlignment="1" applyProtection="1">
      <alignment vertical="center" wrapText="1"/>
      <protection locked="0"/>
    </xf>
    <xf numFmtId="9" fontId="10" fillId="0" borderId="1" xfId="0" applyNumberFormat="1" applyFont="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165" fontId="10" fillId="2" borderId="1" xfId="1" applyNumberFormat="1" applyFont="1" applyFill="1" applyBorder="1" applyAlignment="1" applyProtection="1">
      <alignment horizontal="center" vertical="center" wrapText="1"/>
      <protection locked="0"/>
    </xf>
    <xf numFmtId="0" fontId="19" fillId="2" borderId="0" xfId="0" applyFont="1" applyFill="1"/>
    <xf numFmtId="165" fontId="19" fillId="0" borderId="1" xfId="0" applyNumberFormat="1" applyFont="1" applyBorder="1" applyAlignment="1" applyProtection="1">
      <alignment horizontal="center" vertical="center" wrapText="1"/>
      <protection locked="0"/>
    </xf>
    <xf numFmtId="0" fontId="19" fillId="0" borderId="0" xfId="0" applyFont="1"/>
    <xf numFmtId="165" fontId="31" fillId="2" borderId="0" xfId="5" applyNumberFormat="1" applyFont="1" applyFill="1" applyBorder="1" applyAlignment="1" applyProtection="1">
      <alignment horizontal="center" vertical="center" wrapText="1"/>
      <protection locked="0"/>
    </xf>
    <xf numFmtId="10" fontId="10" fillId="2" borderId="0" xfId="5" applyNumberFormat="1" applyFont="1" applyFill="1"/>
    <xf numFmtId="0" fontId="10" fillId="2" borderId="0" xfId="0" applyFont="1" applyFill="1"/>
    <xf numFmtId="0" fontId="19" fillId="2" borderId="0" xfId="0" applyFont="1" applyFill="1" applyAlignment="1">
      <alignment vertical="center"/>
    </xf>
    <xf numFmtId="0" fontId="29" fillId="2" borderId="1" xfId="0" applyFont="1" applyFill="1" applyBorder="1" applyAlignment="1" applyProtection="1">
      <alignment horizontal="center" vertical="center" wrapText="1"/>
      <protection locked="0"/>
    </xf>
    <xf numFmtId="9" fontId="19" fillId="2" borderId="1" xfId="0" applyNumberFormat="1" applyFont="1" applyFill="1" applyBorder="1" applyAlignment="1">
      <alignment horizontal="center" vertical="center" wrapText="1"/>
    </xf>
    <xf numFmtId="14" fontId="10" fillId="2" borderId="1" xfId="0" applyNumberFormat="1" applyFont="1" applyFill="1" applyBorder="1" applyAlignment="1" applyProtection="1">
      <alignment horizontal="center" vertical="center"/>
      <protection locked="0"/>
    </xf>
    <xf numFmtId="14" fontId="29" fillId="2" borderId="1" xfId="0" applyNumberFormat="1" applyFont="1" applyFill="1" applyBorder="1" applyAlignment="1" applyProtection="1">
      <alignment horizontal="center" vertical="center" wrapText="1"/>
      <protection locked="0"/>
    </xf>
    <xf numFmtId="165" fontId="19" fillId="2" borderId="1" xfId="0" applyNumberFormat="1" applyFont="1" applyFill="1" applyBorder="1" applyAlignment="1" applyProtection="1">
      <alignment horizontal="center" vertical="center" wrapText="1"/>
      <protection locked="0"/>
    </xf>
    <xf numFmtId="167" fontId="19" fillId="2" borderId="1" xfId="3" applyNumberFormat="1" applyFont="1" applyFill="1" applyBorder="1" applyAlignment="1" applyProtection="1">
      <alignment horizontal="center" vertical="center" wrapText="1"/>
      <protection locked="0"/>
    </xf>
    <xf numFmtId="44" fontId="19" fillId="2" borderId="1" xfId="3" applyFont="1" applyFill="1" applyBorder="1" applyAlignment="1" applyProtection="1">
      <alignment horizontal="center" vertical="center" wrapText="1"/>
      <protection locked="0"/>
    </xf>
    <xf numFmtId="167" fontId="19" fillId="0" borderId="1" xfId="3" applyNumberFormat="1" applyFont="1" applyBorder="1" applyAlignment="1">
      <alignment vertical="center"/>
    </xf>
    <xf numFmtId="9" fontId="25" fillId="0" borderId="1" xfId="5" applyFont="1" applyBorder="1" applyAlignment="1">
      <alignment horizontal="center" vertical="center"/>
    </xf>
    <xf numFmtId="0" fontId="19" fillId="0" borderId="0" xfId="0" applyFont="1" applyAlignment="1">
      <alignment vertical="center"/>
    </xf>
    <xf numFmtId="167" fontId="29" fillId="0" borderId="1" xfId="3" applyNumberFormat="1" applyFont="1" applyBorder="1" applyAlignment="1">
      <alignment vertical="center"/>
    </xf>
    <xf numFmtId="0" fontId="10" fillId="2" borderId="0" xfId="0" applyFont="1" applyFill="1" applyAlignment="1">
      <alignment horizontal="center" vertical="center"/>
    </xf>
    <xf numFmtId="44" fontId="32" fillId="2" borderId="0" xfId="3" applyFont="1" applyFill="1" applyBorder="1" applyAlignment="1">
      <alignment horizontal="center" vertical="center" wrapText="1"/>
    </xf>
    <xf numFmtId="0" fontId="16" fillId="2" borderId="0" xfId="0" applyFont="1" applyFill="1" applyBorder="1" applyAlignment="1">
      <alignment vertical="center" wrapText="1"/>
    </xf>
    <xf numFmtId="0" fontId="31" fillId="2" borderId="0" xfId="0" applyFont="1" applyFill="1" applyBorder="1" applyAlignment="1">
      <alignment horizontal="center" vertical="center" wrapText="1"/>
    </xf>
    <xf numFmtId="9" fontId="32" fillId="2" borderId="0" xfId="5" applyFont="1" applyFill="1" applyBorder="1" applyAlignment="1" applyProtection="1">
      <alignment horizontal="center" vertical="center" wrapText="1"/>
      <protection locked="0"/>
    </xf>
    <xf numFmtId="9" fontId="10" fillId="2" borderId="0" xfId="0" applyNumberFormat="1" applyFont="1" applyFill="1" applyBorder="1" applyAlignment="1">
      <alignment horizontal="left" vertical="center"/>
    </xf>
    <xf numFmtId="167" fontId="32" fillId="0" borderId="0" xfId="3" applyNumberFormat="1" applyFont="1" applyFill="1" applyBorder="1" applyAlignment="1" applyProtection="1">
      <alignment horizontal="center" vertical="center" wrapText="1"/>
      <protection locked="0"/>
    </xf>
    <xf numFmtId="0" fontId="31" fillId="2" borderId="0" xfId="0" applyFont="1" applyFill="1" applyBorder="1" applyAlignment="1">
      <alignment horizontal="center" vertical="center"/>
    </xf>
    <xf numFmtId="167" fontId="32" fillId="2" borderId="0" xfId="3" applyNumberFormat="1" applyFont="1" applyFill="1" applyBorder="1" applyAlignment="1" applyProtection="1">
      <alignment horizontal="center" vertical="center" wrapText="1"/>
      <protection locked="0"/>
    </xf>
    <xf numFmtId="0" fontId="26" fillId="2" borderId="3" xfId="0" applyFont="1" applyFill="1" applyBorder="1" applyAlignment="1" applyProtection="1">
      <alignment vertical="center" wrapText="1"/>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4" xfId="0" applyFont="1" applyFill="1" applyBorder="1" applyAlignment="1" applyProtection="1">
      <alignment horizontal="left" vertical="center" wrapText="1"/>
      <protection locked="0"/>
    </xf>
    <xf numFmtId="0" fontId="10" fillId="2" borderId="0" xfId="0" applyFont="1" applyFill="1" applyBorder="1" applyAlignment="1" applyProtection="1">
      <alignment horizontal="left" vertical="center"/>
      <protection locked="0"/>
    </xf>
    <xf numFmtId="0" fontId="10" fillId="2" borderId="0" xfId="0" applyFont="1" applyFill="1" applyBorder="1" applyAlignment="1">
      <alignment horizontal="left" vertical="center" wrapText="1"/>
    </xf>
    <xf numFmtId="0" fontId="10" fillId="2" borderId="15" xfId="0" applyFont="1" applyFill="1" applyBorder="1" applyAlignment="1">
      <alignment horizontal="left" vertical="center"/>
    </xf>
    <xf numFmtId="0" fontId="24" fillId="2" borderId="14" xfId="0" applyFont="1" applyFill="1" applyBorder="1" applyAlignment="1" applyProtection="1">
      <alignment horizontal="left" vertical="center" wrapText="1"/>
    </xf>
    <xf numFmtId="0" fontId="26" fillId="2" borderId="0" xfId="0" applyFont="1" applyFill="1" applyBorder="1" applyAlignment="1" applyProtection="1">
      <alignment horizontal="left" vertical="center" wrapText="1"/>
    </xf>
    <xf numFmtId="0" fontId="10" fillId="2" borderId="15" xfId="0" applyFont="1" applyFill="1" applyBorder="1" applyAlignment="1">
      <alignment horizontal="center" vertical="center"/>
    </xf>
    <xf numFmtId="0" fontId="16" fillId="2" borderId="14" xfId="0" applyFont="1" applyFill="1" applyBorder="1" applyAlignment="1" applyProtection="1">
      <alignment horizontal="left" vertical="center" wrapText="1"/>
    </xf>
    <xf numFmtId="0" fontId="16" fillId="2" borderId="0" xfId="0" applyFont="1" applyFill="1" applyBorder="1" applyAlignment="1" applyProtection="1">
      <alignment horizontal="center" vertical="center"/>
    </xf>
    <xf numFmtId="0" fontId="20" fillId="2" borderId="0" xfId="0" applyFont="1" applyFill="1" applyBorder="1" applyAlignment="1" applyProtection="1">
      <alignment vertical="center"/>
    </xf>
    <xf numFmtId="0" fontId="16" fillId="2" borderId="0" xfId="0" applyFont="1" applyFill="1" applyBorder="1" applyAlignment="1" applyProtection="1">
      <alignment horizontal="left" vertical="center"/>
    </xf>
    <xf numFmtId="0" fontId="10" fillId="2" borderId="15" xfId="0" applyFont="1" applyFill="1" applyBorder="1"/>
    <xf numFmtId="0" fontId="10" fillId="2" borderId="14" xfId="0" applyFont="1" applyFill="1" applyBorder="1" applyAlignment="1">
      <alignment vertical="center"/>
    </xf>
    <xf numFmtId="0" fontId="10" fillId="2" borderId="0" xfId="0" applyFont="1" applyFill="1" applyBorder="1" applyAlignment="1" applyProtection="1">
      <alignment horizontal="center" vertical="center" wrapText="1"/>
      <protection locked="0"/>
    </xf>
    <xf numFmtId="0" fontId="10" fillId="2" borderId="6" xfId="0" applyFont="1" applyFill="1" applyBorder="1" applyAlignment="1" applyProtection="1">
      <alignment vertical="center"/>
      <protection locked="0"/>
    </xf>
    <xf numFmtId="0" fontId="26" fillId="2" borderId="6" xfId="0" applyFont="1" applyFill="1" applyBorder="1" applyAlignment="1" applyProtection="1">
      <alignment horizontal="left" vertical="center" wrapText="1"/>
      <protection locked="0"/>
    </xf>
    <xf numFmtId="0" fontId="26" fillId="2" borderId="6" xfId="0" applyFont="1" applyFill="1" applyBorder="1" applyAlignment="1">
      <alignment horizontal="center" vertical="center" wrapText="1"/>
    </xf>
    <xf numFmtId="0" fontId="10" fillId="2" borderId="6" xfId="0" applyFont="1" applyFill="1" applyBorder="1" applyAlignment="1">
      <alignment horizontal="left" vertical="center" wrapText="1"/>
    </xf>
    <xf numFmtId="0" fontId="10" fillId="2" borderId="14" xfId="0" applyFont="1" applyFill="1" applyBorder="1" applyAlignment="1" applyProtection="1">
      <alignment horizontal="left" vertical="center" wrapText="1"/>
    </xf>
    <xf numFmtId="0" fontId="10" fillId="0" borderId="0" xfId="0" applyFont="1" applyBorder="1" applyAlignment="1">
      <alignment vertical="center"/>
    </xf>
    <xf numFmtId="0" fontId="10" fillId="2" borderId="0" xfId="0" applyFont="1" applyFill="1" applyBorder="1" applyAlignment="1" applyProtection="1">
      <alignment vertical="center" wrapText="1"/>
      <protection locked="0"/>
    </xf>
    <xf numFmtId="0" fontId="10" fillId="2" borderId="14" xfId="0" applyFont="1" applyFill="1" applyBorder="1" applyAlignment="1" applyProtection="1">
      <alignment vertical="center"/>
    </xf>
    <xf numFmtId="0" fontId="25" fillId="2" borderId="0" xfId="0" applyFont="1" applyFill="1" applyBorder="1" applyAlignment="1" applyProtection="1">
      <alignment horizontal="center" vertical="center" wrapText="1"/>
    </xf>
    <xf numFmtId="0" fontId="16" fillId="2" borderId="0" xfId="0" applyFont="1" applyFill="1" applyBorder="1" applyAlignment="1" applyProtection="1">
      <alignment horizontal="left" vertical="center" wrapText="1"/>
    </xf>
    <xf numFmtId="0" fontId="24" fillId="2" borderId="0" xfId="0" applyFont="1" applyFill="1" applyBorder="1" applyAlignment="1" applyProtection="1">
      <alignment vertical="center" wrapText="1"/>
    </xf>
    <xf numFmtId="0" fontId="10" fillId="2" borderId="0" xfId="0" applyFont="1" applyFill="1" applyBorder="1" applyAlignment="1" applyProtection="1">
      <alignment vertical="center"/>
      <protection locked="0"/>
    </xf>
    <xf numFmtId="0" fontId="26" fillId="2" borderId="0" xfId="0" applyFont="1" applyFill="1" applyBorder="1" applyAlignment="1" applyProtection="1">
      <alignment horizontal="left" vertical="center" wrapText="1"/>
      <protection locked="0"/>
    </xf>
    <xf numFmtId="0" fontId="10" fillId="2" borderId="5" xfId="0" applyFont="1" applyFill="1" applyBorder="1" applyAlignment="1">
      <alignment vertical="center"/>
    </xf>
    <xf numFmtId="0" fontId="10" fillId="2" borderId="6" xfId="0" applyFont="1" applyFill="1" applyBorder="1" applyAlignment="1" applyProtection="1">
      <alignment horizontal="center" vertical="center" wrapText="1"/>
      <protection locked="0"/>
    </xf>
    <xf numFmtId="0" fontId="10" fillId="2" borderId="6" xfId="0" applyFont="1" applyFill="1" applyBorder="1" applyAlignment="1" applyProtection="1">
      <alignment vertical="center" wrapText="1"/>
      <protection locked="0"/>
    </xf>
    <xf numFmtId="0" fontId="10" fillId="2" borderId="7" xfId="0" applyFont="1" applyFill="1" applyBorder="1" applyAlignment="1">
      <alignment horizontal="left" vertical="center"/>
    </xf>
    <xf numFmtId="0" fontId="10" fillId="2" borderId="5" xfId="0" applyFont="1" applyFill="1" applyBorder="1" applyAlignment="1" applyProtection="1">
      <alignment horizontal="left" vertical="center" wrapText="1"/>
    </xf>
    <xf numFmtId="0" fontId="10" fillId="2" borderId="7" xfId="0" applyFont="1" applyFill="1" applyBorder="1" applyAlignment="1">
      <alignment horizontal="center" vertical="center"/>
    </xf>
    <xf numFmtId="0" fontId="24" fillId="2" borderId="6" xfId="0" applyFont="1" applyFill="1" applyBorder="1" applyAlignment="1" applyProtection="1">
      <alignment vertical="center" wrapText="1"/>
      <protection locked="0"/>
    </xf>
    <xf numFmtId="0" fontId="10" fillId="2" borderId="7" xfId="0" applyFont="1" applyFill="1" applyBorder="1"/>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center" vertical="center"/>
    </xf>
    <xf numFmtId="169" fontId="19" fillId="0" borderId="0" xfId="4" applyNumberFormat="1" applyFont="1" applyAlignment="1">
      <alignment vertical="center"/>
    </xf>
    <xf numFmtId="169" fontId="19" fillId="0" borderId="0" xfId="4" applyNumberFormat="1" applyFont="1" applyAlignment="1">
      <alignment horizontal="left" vertical="center"/>
    </xf>
    <xf numFmtId="169" fontId="19" fillId="0" borderId="0" xfId="4" applyNumberFormat="1" applyFont="1" applyAlignment="1">
      <alignment horizontal="left" vertical="center" wrapText="1"/>
    </xf>
    <xf numFmtId="169" fontId="19" fillId="0" borderId="0" xfId="4" applyNumberFormat="1" applyFont="1" applyAlignment="1">
      <alignment horizontal="center" vertical="center"/>
    </xf>
    <xf numFmtId="9" fontId="19" fillId="0" borderId="0" xfId="5" applyFont="1" applyAlignment="1">
      <alignment horizontal="center" vertical="center" wrapText="1"/>
    </xf>
    <xf numFmtId="170" fontId="19" fillId="0" borderId="0" xfId="4" applyNumberFormat="1" applyFont="1" applyAlignment="1">
      <alignment horizontal="left" vertical="center"/>
    </xf>
    <xf numFmtId="164" fontId="19" fillId="0" borderId="0" xfId="4" applyNumberFormat="1" applyFont="1" applyAlignment="1">
      <alignment horizontal="left" vertical="center"/>
    </xf>
    <xf numFmtId="168" fontId="19" fillId="0" borderId="0" xfId="4" applyNumberFormat="1" applyFont="1" applyAlignment="1">
      <alignment horizontal="left" vertical="center"/>
    </xf>
    <xf numFmtId="164" fontId="19" fillId="0" borderId="0" xfId="4" applyNumberFormat="1" applyFont="1" applyAlignment="1">
      <alignment vertical="center"/>
    </xf>
    <xf numFmtId="164" fontId="19" fillId="0" borderId="0" xfId="4" applyNumberFormat="1" applyFont="1" applyAlignment="1">
      <alignment horizontal="left" vertical="center" wrapText="1"/>
    </xf>
    <xf numFmtId="164" fontId="19" fillId="0" borderId="0" xfId="4" applyNumberFormat="1" applyFont="1" applyAlignment="1">
      <alignment horizontal="center" vertical="center"/>
    </xf>
    <xf numFmtId="13" fontId="19" fillId="0" borderId="0" xfId="4" applyNumberFormat="1" applyFont="1" applyAlignment="1">
      <alignment horizontal="left" vertical="center" wrapText="1"/>
    </xf>
    <xf numFmtId="13" fontId="19" fillId="0" borderId="0" xfId="4" applyNumberFormat="1" applyFont="1" applyAlignment="1">
      <alignment horizontal="left" vertical="center"/>
    </xf>
    <xf numFmtId="164" fontId="10" fillId="0" borderId="0" xfId="4" applyNumberFormat="1" applyFont="1" applyAlignment="1">
      <alignment horizontal="left" vertical="center"/>
    </xf>
    <xf numFmtId="164" fontId="10" fillId="0" borderId="0" xfId="4" applyNumberFormat="1" applyFont="1" applyAlignment="1">
      <alignment vertical="center"/>
    </xf>
    <xf numFmtId="164" fontId="10" fillId="0" borderId="0" xfId="4" applyNumberFormat="1" applyFont="1" applyAlignment="1">
      <alignment horizontal="left" vertical="center" wrapText="1"/>
    </xf>
    <xf numFmtId="164" fontId="10" fillId="0" borderId="0" xfId="4" applyNumberFormat="1" applyFont="1" applyAlignment="1">
      <alignment horizontal="center" vertical="center"/>
    </xf>
    <xf numFmtId="169" fontId="10" fillId="0" borderId="0" xfId="4" applyNumberFormat="1" applyFont="1" applyAlignment="1">
      <alignment horizontal="left" vertical="center"/>
    </xf>
    <xf numFmtId="169" fontId="10" fillId="0" borderId="0" xfId="4" applyNumberFormat="1" applyFont="1" applyAlignment="1">
      <alignment vertical="center"/>
    </xf>
    <xf numFmtId="169" fontId="10" fillId="0" borderId="0" xfId="4" applyNumberFormat="1" applyFont="1" applyAlignment="1">
      <alignment horizontal="left" vertical="center" wrapText="1"/>
    </xf>
    <xf numFmtId="169" fontId="10" fillId="0" borderId="0" xfId="4" applyNumberFormat="1"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left" vertical="center" wrapText="1"/>
    </xf>
    <xf numFmtId="44" fontId="24" fillId="2" borderId="9" xfId="0" applyNumberFormat="1" applyFont="1" applyFill="1" applyBorder="1" applyAlignment="1">
      <alignment vertical="center"/>
    </xf>
    <xf numFmtId="165" fontId="24" fillId="2" borderId="9" xfId="0" applyNumberFormat="1" applyFont="1" applyFill="1" applyBorder="1" applyAlignment="1">
      <alignment horizontal="center" vertical="center"/>
    </xf>
    <xf numFmtId="10" fontId="25" fillId="2" borderId="9" xfId="5" applyNumberFormat="1" applyFont="1" applyFill="1" applyBorder="1" applyAlignment="1">
      <alignment horizontal="center" vertical="center"/>
    </xf>
    <xf numFmtId="0" fontId="25" fillId="0" borderId="0" xfId="0" applyFont="1" applyAlignment="1">
      <alignment vertical="center"/>
    </xf>
    <xf numFmtId="9" fontId="24" fillId="0" borderId="1" xfId="0" applyNumberFormat="1" applyFont="1" applyBorder="1" applyAlignment="1" applyProtection="1">
      <alignment horizontal="center" vertical="center" wrapText="1"/>
      <protection locked="0"/>
    </xf>
    <xf numFmtId="44" fontId="24" fillId="0" borderId="1" xfId="3" applyFont="1" applyBorder="1" applyAlignment="1" applyProtection="1">
      <alignment horizontal="center" vertical="center" wrapText="1"/>
      <protection locked="0"/>
    </xf>
    <xf numFmtId="0" fontId="25" fillId="2" borderId="9" xfId="0" applyFont="1" applyFill="1" applyBorder="1"/>
    <xf numFmtId="10" fontId="24" fillId="2" borderId="9" xfId="0" applyNumberFormat="1" applyFont="1" applyFill="1" applyBorder="1" applyAlignment="1">
      <alignment horizontal="center" vertical="center"/>
    </xf>
    <xf numFmtId="167" fontId="24" fillId="0" borderId="1" xfId="3" applyNumberFormat="1" applyFont="1" applyBorder="1" applyAlignment="1" applyProtection="1">
      <alignment horizontal="center" vertical="center" wrapText="1"/>
      <protection locked="0"/>
    </xf>
    <xf numFmtId="9" fontId="24" fillId="2" borderId="9" xfId="0" applyNumberFormat="1" applyFont="1" applyFill="1" applyBorder="1" applyAlignment="1">
      <alignment horizontal="center" vertical="center"/>
    </xf>
    <xf numFmtId="9" fontId="29" fillId="2" borderId="1" xfId="5" applyFont="1" applyFill="1" applyBorder="1" applyAlignment="1" applyProtection="1">
      <alignment horizontal="center" vertical="center" wrapText="1"/>
      <protection locked="0"/>
    </xf>
    <xf numFmtId="167" fontId="29" fillId="0" borderId="1" xfId="3" applyNumberFormat="1" applyFont="1" applyFill="1" applyBorder="1" applyAlignment="1" applyProtection="1">
      <alignment horizontal="center" vertical="center" wrapText="1"/>
      <protection locked="0"/>
    </xf>
    <xf numFmtId="44" fontId="29" fillId="2" borderId="0" xfId="3" applyFont="1" applyFill="1" applyBorder="1" applyAlignment="1">
      <alignment horizontal="center" vertical="center" wrapText="1"/>
    </xf>
    <xf numFmtId="0" fontId="29" fillId="2" borderId="0" xfId="0" applyFont="1" applyFill="1" applyBorder="1" applyAlignment="1">
      <alignment vertical="center" wrapText="1"/>
    </xf>
    <xf numFmtId="167" fontId="29" fillId="2" borderId="1" xfId="3" applyNumberFormat="1" applyFont="1" applyFill="1" applyBorder="1" applyAlignment="1" applyProtection="1">
      <alignment horizontal="center" vertical="center" wrapText="1"/>
      <protection locked="0"/>
    </xf>
    <xf numFmtId="0" fontId="19" fillId="2" borderId="10" xfId="0" applyFont="1" applyFill="1" applyBorder="1"/>
    <xf numFmtId="0" fontId="1" fillId="0" borderId="1" xfId="1" applyFont="1" applyBorder="1" applyAlignment="1">
      <alignment horizontal="center"/>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0" xfId="1" applyFont="1" applyBorder="1" applyAlignment="1">
      <alignment horizontal="center" vertical="center" wrapText="1"/>
    </xf>
    <xf numFmtId="0" fontId="5" fillId="3"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7" fillId="0" borderId="8" xfId="1" applyFont="1" applyBorder="1" applyAlignment="1" applyProtection="1">
      <alignment horizontal="justify" vertical="center" wrapText="1"/>
      <protection locked="0"/>
    </xf>
    <xf numFmtId="0" fontId="7" fillId="0" borderId="9" xfId="1" applyFont="1" applyBorder="1" applyAlignment="1" applyProtection="1">
      <alignment horizontal="justify" vertical="center" wrapText="1"/>
      <protection locked="0"/>
    </xf>
    <xf numFmtId="0" fontId="7" fillId="0" borderId="10" xfId="1" applyFont="1" applyBorder="1" applyAlignment="1" applyProtection="1">
      <alignment horizontal="justify" vertical="center" wrapText="1"/>
      <protection locked="0"/>
    </xf>
    <xf numFmtId="0" fontId="6" fillId="0" borderId="8" xfId="1" applyFont="1" applyBorder="1" applyAlignment="1">
      <alignment horizontal="left" vertical="center" wrapText="1"/>
    </xf>
    <xf numFmtId="0" fontId="6" fillId="0" borderId="10" xfId="1" applyFont="1" applyBorder="1" applyAlignment="1">
      <alignment horizontal="left" vertical="center" wrapText="1"/>
    </xf>
    <xf numFmtId="0" fontId="6" fillId="0" borderId="9" xfId="1" applyFont="1" applyBorder="1" applyAlignment="1">
      <alignment horizontal="left" vertical="center" wrapText="1"/>
    </xf>
    <xf numFmtId="0" fontId="19" fillId="0" borderId="8" xfId="1" applyFont="1" applyBorder="1" applyAlignment="1" applyProtection="1">
      <alignment horizontal="justify" vertical="center" wrapText="1"/>
      <protection locked="0"/>
    </xf>
    <xf numFmtId="0" fontId="19" fillId="0" borderId="9" xfId="1" applyFont="1" applyBorder="1" applyAlignment="1" applyProtection="1">
      <alignment horizontal="justify" vertical="center" wrapText="1"/>
      <protection locked="0"/>
    </xf>
    <xf numFmtId="0" fontId="19" fillId="0" borderId="10" xfId="1" applyFont="1" applyBorder="1" applyAlignment="1" applyProtection="1">
      <alignment horizontal="justify" vertical="center" wrapText="1"/>
      <protection locked="0"/>
    </xf>
    <xf numFmtId="0" fontId="19" fillId="0" borderId="8" xfId="1" applyFont="1" applyBorder="1" applyAlignment="1" applyProtection="1">
      <alignment horizontal="left" vertical="center" wrapText="1"/>
      <protection locked="0"/>
    </xf>
    <xf numFmtId="0" fontId="19" fillId="0" borderId="9" xfId="1" applyFont="1" applyBorder="1" applyAlignment="1" applyProtection="1">
      <alignment horizontal="left" vertical="center" wrapText="1"/>
      <protection locked="0"/>
    </xf>
    <xf numFmtId="0" fontId="19" fillId="0" borderId="10" xfId="1" applyFont="1" applyBorder="1" applyAlignment="1" applyProtection="1">
      <alignment horizontal="left" vertical="center" wrapText="1"/>
      <protection locked="0"/>
    </xf>
    <xf numFmtId="44" fontId="10" fillId="0" borderId="11" xfId="3" applyFont="1" applyBorder="1" applyAlignment="1">
      <alignment horizontal="center" vertical="center"/>
    </xf>
    <xf numFmtId="44" fontId="10" fillId="0" borderId="12" xfId="3" applyFont="1" applyBorder="1" applyAlignment="1">
      <alignment horizontal="center" vertical="center"/>
    </xf>
    <xf numFmtId="44" fontId="10" fillId="0" borderId="13" xfId="3" applyFont="1" applyBorder="1" applyAlignment="1">
      <alignment horizontal="center" vertical="center"/>
    </xf>
    <xf numFmtId="167" fontId="19" fillId="0" borderId="1" xfId="3" applyNumberFormat="1" applyFont="1" applyBorder="1" applyAlignment="1" applyProtection="1">
      <alignment horizontal="center" vertical="center" wrapText="1"/>
      <protection locked="0"/>
    </xf>
    <xf numFmtId="44" fontId="19" fillId="0" borderId="1" xfId="3" applyFont="1" applyBorder="1" applyAlignment="1" applyProtection="1">
      <alignment horizontal="center" vertical="center" wrapText="1"/>
      <protection locked="0"/>
    </xf>
    <xf numFmtId="9" fontId="19" fillId="0" borderId="1" xfId="0" applyNumberFormat="1" applyFont="1" applyBorder="1" applyAlignment="1" applyProtection="1">
      <alignment horizontal="left" vertical="center" wrapText="1"/>
      <protection locked="0"/>
    </xf>
    <xf numFmtId="167" fontId="19" fillId="0" borderId="1" xfId="3" applyNumberFormat="1" applyFont="1" applyFill="1" applyBorder="1" applyAlignment="1" applyProtection="1">
      <alignment horizontal="center" vertical="center"/>
      <protection locked="0"/>
    </xf>
    <xf numFmtId="0" fontId="10" fillId="0" borderId="1" xfId="0" applyFont="1" applyBorder="1" applyAlignment="1">
      <alignment horizontal="center" vertical="center"/>
    </xf>
    <xf numFmtId="0" fontId="10" fillId="0" borderId="1" xfId="0" applyFont="1" applyFill="1" applyBorder="1" applyAlignment="1">
      <alignment horizontal="center" vertical="center"/>
    </xf>
    <xf numFmtId="0" fontId="25" fillId="2" borderId="9" xfId="0" applyFont="1" applyFill="1" applyBorder="1" applyAlignment="1">
      <alignment horizontal="center" vertical="center"/>
    </xf>
    <xf numFmtId="0" fontId="29" fillId="0" borderId="1" xfId="0" applyFont="1" applyBorder="1" applyAlignment="1" applyProtection="1">
      <alignment horizontal="center" vertical="center" wrapText="1"/>
      <protection locked="0"/>
    </xf>
    <xf numFmtId="14" fontId="19" fillId="0" borderId="1" xfId="0" applyNumberFormat="1" applyFont="1" applyBorder="1" applyAlignment="1" applyProtection="1">
      <alignment horizontal="center" vertical="center"/>
      <protection locked="0"/>
    </xf>
    <xf numFmtId="14" fontId="19" fillId="0" borderId="1" xfId="0" applyNumberFormat="1" applyFont="1" applyBorder="1" applyAlignment="1" applyProtection="1">
      <alignment horizontal="center" vertical="center" wrapText="1"/>
      <protection locked="0"/>
    </xf>
    <xf numFmtId="165" fontId="19" fillId="0" borderId="1" xfId="0" applyNumberFormat="1" applyFont="1" applyBorder="1" applyAlignment="1" applyProtection="1">
      <alignment horizontal="center" vertical="center" wrapText="1"/>
      <protection locked="0"/>
    </xf>
    <xf numFmtId="167" fontId="19" fillId="2" borderId="1" xfId="3"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165" fontId="19" fillId="2" borderId="1"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center" vertical="center" wrapText="1"/>
      <protection locked="0"/>
    </xf>
    <xf numFmtId="44" fontId="24" fillId="0" borderId="1" xfId="3" applyFont="1" applyBorder="1" applyAlignment="1" applyProtection="1">
      <alignment horizontal="center" vertical="center" wrapText="1"/>
      <protection locked="0"/>
    </xf>
    <xf numFmtId="0" fontId="16" fillId="0" borderId="11"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13" xfId="0" applyFont="1" applyBorder="1" applyAlignment="1" applyProtection="1">
      <alignment horizontal="center" vertical="center" wrapText="1"/>
      <protection locked="0"/>
    </xf>
    <xf numFmtId="9" fontId="10" fillId="0" borderId="8" xfId="0" applyNumberFormat="1" applyFont="1" applyBorder="1" applyAlignment="1" applyProtection="1">
      <alignment horizontal="justify" vertical="center" wrapText="1"/>
      <protection locked="0"/>
    </xf>
    <xf numFmtId="9" fontId="10" fillId="0" borderId="9" xfId="0" applyNumberFormat="1" applyFont="1" applyBorder="1" applyAlignment="1" applyProtection="1">
      <alignment horizontal="justify" vertical="center" wrapText="1"/>
      <protection locked="0"/>
    </xf>
    <xf numFmtId="9" fontId="10" fillId="0" borderId="10" xfId="0" applyNumberFormat="1" applyFont="1" applyBorder="1" applyAlignment="1" applyProtection="1">
      <alignment horizontal="justify" vertical="center" wrapText="1"/>
      <protection locked="0"/>
    </xf>
    <xf numFmtId="9" fontId="31" fillId="2" borderId="9" xfId="5"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14" fontId="10" fillId="0" borderId="11" xfId="0" applyNumberFormat="1" applyFont="1" applyBorder="1" applyAlignment="1" applyProtection="1">
      <alignment horizontal="center" vertical="center" wrapText="1"/>
      <protection locked="0"/>
    </xf>
    <xf numFmtId="14" fontId="10" fillId="0" borderId="12" xfId="0" applyNumberFormat="1" applyFont="1" applyBorder="1" applyAlignment="1" applyProtection="1">
      <alignment horizontal="center" vertical="center" wrapText="1"/>
      <protection locked="0"/>
    </xf>
    <xf numFmtId="14" fontId="10" fillId="0" borderId="13" xfId="0" applyNumberFormat="1" applyFont="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16" fillId="0" borderId="3" xfId="0" applyFont="1" applyBorder="1" applyAlignment="1" applyProtection="1">
      <alignment horizontal="center" vertical="center" wrapText="1"/>
      <protection locked="0"/>
    </xf>
    <xf numFmtId="0" fontId="16" fillId="0" borderId="4" xfId="0" applyFont="1" applyBorder="1" applyAlignment="1" applyProtection="1">
      <alignment horizontal="center" vertical="center" wrapText="1"/>
      <protection locked="0"/>
    </xf>
    <xf numFmtId="0" fontId="16" fillId="0" borderId="14" xfId="0" applyFont="1" applyBorder="1" applyAlignment="1" applyProtection="1">
      <alignment horizontal="center" vertical="center" wrapText="1"/>
      <protection locked="0"/>
    </xf>
    <xf numFmtId="0" fontId="16" fillId="0" borderId="0"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0" borderId="5" xfId="0" applyFont="1" applyBorder="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44" fontId="19" fillId="0" borderId="2" xfId="3" applyFont="1" applyBorder="1" applyAlignment="1" applyProtection="1">
      <alignment horizontal="center" vertical="center" wrapText="1"/>
      <protection locked="0"/>
    </xf>
    <xf numFmtId="44" fontId="19" fillId="0" borderId="4" xfId="3" applyFont="1" applyBorder="1" applyAlignment="1" applyProtection="1">
      <alignment horizontal="center" vertical="center" wrapText="1"/>
      <protection locked="0"/>
    </xf>
    <xf numFmtId="44" fontId="19" fillId="0" borderId="14" xfId="3" applyFont="1" applyBorder="1" applyAlignment="1" applyProtection="1">
      <alignment horizontal="center" vertical="center" wrapText="1"/>
      <protection locked="0"/>
    </xf>
    <xf numFmtId="44" fontId="19" fillId="0" borderId="15" xfId="3" applyFont="1" applyBorder="1" applyAlignment="1" applyProtection="1">
      <alignment horizontal="center" vertical="center" wrapText="1"/>
      <protection locked="0"/>
    </xf>
    <xf numFmtId="44" fontId="19" fillId="0" borderId="5" xfId="3" applyFont="1" applyBorder="1" applyAlignment="1" applyProtection="1">
      <alignment horizontal="center" vertical="center" wrapText="1"/>
      <protection locked="0"/>
    </xf>
    <xf numFmtId="44" fontId="19" fillId="0" borderId="7" xfId="3" applyFont="1" applyBorder="1" applyAlignment="1" applyProtection="1">
      <alignment horizontal="center" vertical="center" wrapText="1"/>
      <protection locked="0"/>
    </xf>
    <xf numFmtId="9" fontId="31" fillId="2" borderId="9" xfId="0" applyNumberFormat="1" applyFont="1" applyFill="1" applyBorder="1" applyAlignment="1" applyProtection="1">
      <alignment horizontal="center" vertical="center"/>
      <protection locked="0"/>
    </xf>
    <xf numFmtId="9" fontId="10" fillId="0" borderId="1" xfId="0" applyNumberFormat="1" applyFont="1" applyBorder="1" applyAlignment="1" applyProtection="1">
      <alignment horizontal="justify" vertical="center" wrapText="1"/>
      <protection locked="0"/>
    </xf>
    <xf numFmtId="167" fontId="19" fillId="0" borderId="11" xfId="3" applyNumberFormat="1" applyFont="1" applyFill="1" applyBorder="1" applyAlignment="1" applyProtection="1">
      <alignment horizontal="center" vertical="center" wrapText="1"/>
      <protection locked="0"/>
    </xf>
    <xf numFmtId="167" fontId="19" fillId="0" borderId="12" xfId="3" applyNumberFormat="1" applyFont="1" applyFill="1" applyBorder="1" applyAlignment="1" applyProtection="1">
      <alignment horizontal="center" vertical="center" wrapText="1"/>
      <protection locked="0"/>
    </xf>
    <xf numFmtId="167" fontId="19" fillId="0" borderId="13" xfId="3" applyNumberFormat="1" applyFont="1" applyFill="1" applyBorder="1" applyAlignment="1" applyProtection="1">
      <alignment horizontal="center" vertical="center" wrapText="1"/>
      <protection locked="0"/>
    </xf>
    <xf numFmtId="167" fontId="19" fillId="0" borderId="11" xfId="3" applyNumberFormat="1" applyFont="1" applyFill="1" applyBorder="1" applyAlignment="1" applyProtection="1">
      <alignment horizontal="center" vertical="center"/>
      <protection locked="0"/>
    </xf>
    <xf numFmtId="167" fontId="19" fillId="0" borderId="12" xfId="3" applyNumberFormat="1" applyFont="1" applyFill="1" applyBorder="1" applyAlignment="1" applyProtection="1">
      <alignment horizontal="center" vertical="center"/>
      <protection locked="0"/>
    </xf>
    <xf numFmtId="167" fontId="19" fillId="0" borderId="13" xfId="3" applyNumberFormat="1" applyFont="1" applyFill="1" applyBorder="1" applyAlignment="1" applyProtection="1">
      <alignment horizontal="center" vertical="center"/>
      <protection locked="0"/>
    </xf>
    <xf numFmtId="167" fontId="19" fillId="0" borderId="11" xfId="3" applyNumberFormat="1" applyFont="1" applyBorder="1" applyAlignment="1" applyProtection="1">
      <alignment horizontal="center" vertical="center" wrapText="1"/>
      <protection locked="0"/>
    </xf>
    <xf numFmtId="167" fontId="19" fillId="0" borderId="12" xfId="3" applyNumberFormat="1" applyFont="1" applyBorder="1" applyAlignment="1" applyProtection="1">
      <alignment horizontal="center" vertical="center" wrapText="1"/>
      <protection locked="0"/>
    </xf>
    <xf numFmtId="167" fontId="19" fillId="0" borderId="13" xfId="3" applyNumberFormat="1"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9" fontId="30" fillId="0" borderId="1" xfId="5" applyFont="1" applyBorder="1" applyAlignment="1" applyProtection="1">
      <alignment horizontal="center" vertical="center" wrapText="1"/>
      <protection locked="0"/>
    </xf>
    <xf numFmtId="9" fontId="19" fillId="0" borderId="1" xfId="0" applyNumberFormat="1" applyFont="1" applyBorder="1" applyAlignment="1" applyProtection="1">
      <alignment horizontal="justify" vertical="center" wrapText="1"/>
      <protection locked="0"/>
    </xf>
    <xf numFmtId="167" fontId="19" fillId="0" borderId="1" xfId="3" applyNumberFormat="1" applyFont="1" applyFill="1" applyBorder="1" applyAlignment="1" applyProtection="1">
      <alignment horizontal="center" vertical="center" wrapText="1"/>
      <protection locked="0"/>
    </xf>
    <xf numFmtId="44" fontId="19" fillId="0" borderId="11" xfId="3" applyFont="1" applyBorder="1" applyAlignment="1" applyProtection="1">
      <alignment horizontal="center" vertical="center" wrapText="1"/>
      <protection locked="0"/>
    </xf>
    <xf numFmtId="44" fontId="19" fillId="0" borderId="12" xfId="3" applyFont="1" applyBorder="1" applyAlignment="1" applyProtection="1">
      <alignment horizontal="center" vertical="center" wrapText="1"/>
      <protection locked="0"/>
    </xf>
    <xf numFmtId="44" fontId="19" fillId="0" borderId="13" xfId="3" applyFont="1" applyBorder="1" applyAlignment="1" applyProtection="1">
      <alignment horizontal="center" vertical="center" wrapText="1"/>
      <protection locked="0"/>
    </xf>
    <xf numFmtId="44" fontId="19" fillId="0" borderId="1" xfId="3" applyFont="1" applyFill="1" applyBorder="1" applyAlignment="1" applyProtection="1">
      <alignment horizontal="center" vertical="center" wrapText="1"/>
      <protection locked="0"/>
    </xf>
    <xf numFmtId="0" fontId="29" fillId="0" borderId="1" xfId="0" applyFont="1" applyFill="1" applyBorder="1" applyAlignment="1" applyProtection="1">
      <alignment horizontal="center" vertical="center" wrapText="1"/>
      <protection locked="0"/>
    </xf>
    <xf numFmtId="9" fontId="19" fillId="0" borderId="11" xfId="0" applyNumberFormat="1" applyFont="1" applyBorder="1" applyAlignment="1" applyProtection="1">
      <alignment horizontal="justify" vertical="center" wrapText="1"/>
      <protection locked="0"/>
    </xf>
    <xf numFmtId="0" fontId="31" fillId="2" borderId="0"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29" fillId="2" borderId="8"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29" fillId="2" borderId="10" xfId="0" applyFont="1" applyFill="1" applyBorder="1" applyAlignment="1">
      <alignment horizontal="center" vertical="center" wrapText="1"/>
    </xf>
    <xf numFmtId="9" fontId="19" fillId="2" borderId="0" xfId="0" applyNumberFormat="1" applyFont="1" applyFill="1" applyBorder="1" applyAlignment="1">
      <alignment horizontal="left" vertical="center"/>
    </xf>
    <xf numFmtId="0" fontId="29" fillId="0" borderId="11" xfId="0" applyFont="1" applyBorder="1" applyAlignment="1" applyProtection="1">
      <alignment horizontal="center" vertical="center" wrapText="1"/>
      <protection locked="0"/>
    </xf>
    <xf numFmtId="167" fontId="19" fillId="0" borderId="11" xfId="6" applyNumberFormat="1" applyFont="1" applyBorder="1" applyAlignment="1" applyProtection="1">
      <alignment horizontal="center" vertical="center" wrapText="1"/>
      <protection locked="0"/>
    </xf>
    <xf numFmtId="167" fontId="19" fillId="0" borderId="13" xfId="6" applyNumberFormat="1" applyFont="1" applyBorder="1" applyAlignment="1" applyProtection="1">
      <alignment horizontal="center" vertical="center" wrapText="1"/>
      <protection locked="0"/>
    </xf>
    <xf numFmtId="167" fontId="19" fillId="0" borderId="11" xfId="6" applyNumberFormat="1" applyFont="1" applyBorder="1" applyAlignment="1" applyProtection="1">
      <alignment horizontal="center" vertical="center"/>
      <protection locked="0"/>
    </xf>
    <xf numFmtId="167" fontId="19" fillId="0" borderId="13" xfId="6" applyNumberFormat="1" applyFont="1" applyBorder="1" applyAlignment="1" applyProtection="1">
      <alignment horizontal="center" vertical="center"/>
      <protection locked="0"/>
    </xf>
    <xf numFmtId="9" fontId="10" fillId="2" borderId="8" xfId="0" applyNumberFormat="1" applyFont="1" applyFill="1" applyBorder="1" applyAlignment="1" applyProtection="1">
      <alignment horizontal="left" vertical="center"/>
      <protection locked="0"/>
    </xf>
    <xf numFmtId="9" fontId="10" fillId="2" borderId="9" xfId="0" applyNumberFormat="1" applyFont="1" applyFill="1" applyBorder="1" applyAlignment="1" applyProtection="1">
      <alignment horizontal="left" vertical="center"/>
      <protection locked="0"/>
    </xf>
    <xf numFmtId="9" fontId="10" fillId="2" borderId="10" xfId="0" applyNumberFormat="1" applyFont="1" applyFill="1" applyBorder="1" applyAlignment="1" applyProtection="1">
      <alignment horizontal="left" vertical="center"/>
      <protection locked="0"/>
    </xf>
    <xf numFmtId="0" fontId="19" fillId="2" borderId="1" xfId="0" applyFont="1" applyFill="1" applyBorder="1" applyAlignment="1">
      <alignment horizontal="left" vertical="center" wrapText="1"/>
    </xf>
    <xf numFmtId="9" fontId="10" fillId="2" borderId="1" xfId="0" applyNumberFormat="1" applyFont="1" applyFill="1" applyBorder="1" applyAlignment="1" applyProtection="1">
      <alignment horizontal="left" vertical="center"/>
      <protection locked="0"/>
    </xf>
    <xf numFmtId="9" fontId="24" fillId="0" borderId="8" xfId="0" applyNumberFormat="1" applyFont="1" applyBorder="1" applyAlignment="1" applyProtection="1">
      <alignment horizontal="center" vertical="center"/>
      <protection locked="0"/>
    </xf>
    <xf numFmtId="9" fontId="24" fillId="0" borderId="9" xfId="0" applyNumberFormat="1" applyFont="1" applyBorder="1" applyAlignment="1" applyProtection="1">
      <alignment horizontal="center" vertical="center"/>
      <protection locked="0"/>
    </xf>
    <xf numFmtId="9" fontId="24" fillId="0" borderId="10" xfId="0" applyNumberFormat="1" applyFont="1" applyBorder="1" applyAlignment="1" applyProtection="1">
      <alignment horizontal="center" vertical="center"/>
      <protection locked="0"/>
    </xf>
    <xf numFmtId="165" fontId="10" fillId="0" borderId="11" xfId="0" applyNumberFormat="1" applyFont="1" applyBorder="1" applyAlignment="1" applyProtection="1">
      <alignment horizontal="center" vertical="center" wrapText="1"/>
      <protection locked="0"/>
    </xf>
    <xf numFmtId="165" fontId="10" fillId="0" borderId="12" xfId="0" applyNumberFormat="1" applyFont="1" applyBorder="1" applyAlignment="1" applyProtection="1">
      <alignment horizontal="center" vertical="center" wrapText="1"/>
      <protection locked="0"/>
    </xf>
    <xf numFmtId="165" fontId="10" fillId="0" borderId="13" xfId="0" applyNumberFormat="1"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9" fontId="10" fillId="0" borderId="8" xfId="1" applyNumberFormat="1" applyFont="1" applyFill="1" applyBorder="1" applyAlignment="1" applyProtection="1">
      <alignment horizontal="left" vertical="center" wrapText="1"/>
      <protection locked="0"/>
    </xf>
    <xf numFmtId="9" fontId="10" fillId="0" borderId="9" xfId="1" applyNumberFormat="1" applyFont="1" applyFill="1" applyBorder="1" applyAlignment="1" applyProtection="1">
      <alignment horizontal="left" vertical="center" wrapText="1"/>
      <protection locked="0"/>
    </xf>
    <xf numFmtId="9" fontId="10" fillId="0" borderId="10" xfId="1" applyNumberFormat="1" applyFont="1" applyFill="1" applyBorder="1" applyAlignment="1" applyProtection="1">
      <alignment horizontal="left" vertical="center" wrapText="1"/>
      <protection locked="0"/>
    </xf>
    <xf numFmtId="0" fontId="29" fillId="2" borderId="1"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center" vertical="center" wrapText="1"/>
      <protection locked="0"/>
    </xf>
    <xf numFmtId="9" fontId="19" fillId="0" borderId="8" xfId="0" applyNumberFormat="1" applyFont="1" applyBorder="1" applyAlignment="1" applyProtection="1">
      <alignment horizontal="left" vertical="center" wrapText="1"/>
      <protection locked="0"/>
    </xf>
    <xf numFmtId="9" fontId="19" fillId="0" borderId="9" xfId="0" applyNumberFormat="1" applyFont="1" applyBorder="1" applyAlignment="1" applyProtection="1">
      <alignment horizontal="left" vertical="center" wrapText="1"/>
      <protection locked="0"/>
    </xf>
    <xf numFmtId="9" fontId="19" fillId="0" borderId="10" xfId="0" applyNumberFormat="1" applyFont="1" applyBorder="1" applyAlignment="1" applyProtection="1">
      <alignment horizontal="left" vertical="center" wrapText="1"/>
      <protection locked="0"/>
    </xf>
    <xf numFmtId="165" fontId="10" fillId="0" borderId="1" xfId="0" applyNumberFormat="1"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10" fillId="2" borderId="0" xfId="0" applyFont="1" applyFill="1" applyAlignment="1">
      <alignment horizontal="center" vertical="center"/>
    </xf>
    <xf numFmtId="0" fontId="29" fillId="2" borderId="1" xfId="0" applyFont="1" applyFill="1" applyBorder="1" applyAlignment="1">
      <alignment horizontal="center" vertical="center" wrapText="1"/>
    </xf>
    <xf numFmtId="9" fontId="10" fillId="2" borderId="1" xfId="0" applyNumberFormat="1" applyFont="1" applyFill="1" applyBorder="1" applyAlignment="1" applyProtection="1">
      <alignment horizontal="left" vertical="center" wrapText="1"/>
      <protection locked="0"/>
    </xf>
    <xf numFmtId="44" fontId="19" fillId="2" borderId="0" xfId="3" applyFont="1" applyFill="1" applyBorder="1" applyAlignment="1" applyProtection="1">
      <alignment horizontal="center" vertical="center" wrapText="1"/>
      <protection locked="0"/>
    </xf>
    <xf numFmtId="10" fontId="19" fillId="2" borderId="0" xfId="5" applyNumberFormat="1" applyFont="1" applyFill="1" applyBorder="1" applyAlignment="1" applyProtection="1">
      <alignment horizontal="center" vertical="center" wrapText="1"/>
      <protection locked="0"/>
    </xf>
    <xf numFmtId="0" fontId="28" fillId="3" borderId="8" xfId="0" applyFont="1" applyFill="1" applyBorder="1" applyAlignment="1">
      <alignment horizontal="center" vertical="center" wrapText="1"/>
    </xf>
    <xf numFmtId="0" fontId="28" fillId="3" borderId="9" xfId="0" applyFont="1" applyFill="1" applyBorder="1" applyAlignment="1">
      <alignment horizontal="center" vertical="center" wrapText="1"/>
    </xf>
    <xf numFmtId="0" fontId="28" fillId="3" borderId="1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7" xfId="0" applyFont="1" applyFill="1" applyBorder="1" applyAlignment="1">
      <alignment horizontal="center" vertical="center" wrapText="1"/>
    </xf>
    <xf numFmtId="14" fontId="30" fillId="0" borderId="1" xfId="0" applyNumberFormat="1" applyFont="1" applyFill="1" applyBorder="1" applyAlignment="1" applyProtection="1">
      <alignment horizontal="center" vertical="center" wrapText="1"/>
      <protection locked="0"/>
    </xf>
    <xf numFmtId="165" fontId="30" fillId="0" borderId="1" xfId="0" applyNumberFormat="1" applyFont="1" applyFill="1" applyBorder="1" applyAlignment="1" applyProtection="1">
      <alignment horizontal="center" vertical="center" wrapText="1"/>
      <protection locked="0"/>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24" fillId="8"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14"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29" fillId="8" borderId="1" xfId="0" applyFont="1" applyFill="1" applyBorder="1" applyAlignment="1">
      <alignment horizontal="center" vertical="center" wrapText="1"/>
    </xf>
    <xf numFmtId="9" fontId="19" fillId="0" borderId="1" xfId="0" applyNumberFormat="1" applyFont="1" applyFill="1" applyBorder="1" applyAlignment="1" applyProtection="1">
      <alignment horizontal="justify" vertical="center" wrapText="1"/>
      <protection locked="0"/>
    </xf>
    <xf numFmtId="44" fontId="19" fillId="0" borderId="1" xfId="3" applyFont="1" applyBorder="1" applyAlignment="1" applyProtection="1">
      <alignment horizontal="center" vertical="center"/>
      <protection locked="0"/>
    </xf>
    <xf numFmtId="9" fontId="19" fillId="0" borderId="1" xfId="0" applyNumberFormat="1" applyFont="1" applyFill="1" applyBorder="1" applyAlignment="1" applyProtection="1">
      <alignment horizontal="justify" vertical="center" wrapText="1" shrinkToFit="1"/>
      <protection locked="0"/>
    </xf>
    <xf numFmtId="167" fontId="19" fillId="0" borderId="1" xfId="4" applyNumberFormat="1" applyFont="1" applyFill="1" applyBorder="1" applyAlignment="1" applyProtection="1">
      <alignment horizontal="center" vertical="center" wrapText="1"/>
      <protection locked="0"/>
    </xf>
    <xf numFmtId="165" fontId="30" fillId="0" borderId="1" xfId="0" applyNumberFormat="1" applyFont="1" applyBorder="1" applyAlignment="1" applyProtection="1">
      <alignment horizontal="center" vertical="center" wrapText="1"/>
      <protection locked="0"/>
    </xf>
    <xf numFmtId="167" fontId="19" fillId="0" borderId="1" xfId="4" applyNumberFormat="1" applyFont="1" applyBorder="1" applyAlignment="1" applyProtection="1">
      <alignment horizontal="center" vertical="center" wrapText="1"/>
      <protection locked="0"/>
    </xf>
    <xf numFmtId="166" fontId="19" fillId="0" borderId="1" xfId="4" applyNumberFormat="1" applyFont="1" applyBorder="1" applyAlignment="1" applyProtection="1">
      <alignment horizontal="center" vertical="center" wrapText="1"/>
      <protection locked="0"/>
    </xf>
    <xf numFmtId="9" fontId="19" fillId="0" borderId="1" xfId="0" applyNumberFormat="1" applyFont="1" applyBorder="1" applyAlignment="1" applyProtection="1">
      <alignment horizontal="justify" vertical="center" wrapText="1" shrinkToFit="1"/>
      <protection locked="0"/>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0" borderId="11" xfId="0" applyFont="1" applyBorder="1" applyAlignment="1">
      <alignment horizontal="left" vertical="center" wrapText="1"/>
    </xf>
    <xf numFmtId="0" fontId="10" fillId="0" borderId="13" xfId="0" applyFont="1" applyBorder="1" applyAlignment="1">
      <alignment horizontal="left" vertical="center" wrapText="1"/>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xf>
    <xf numFmtId="0" fontId="10" fillId="0" borderId="13" xfId="0" applyFont="1" applyBorder="1" applyAlignment="1">
      <alignment horizontal="center"/>
    </xf>
    <xf numFmtId="0" fontId="10" fillId="0" borderId="11" xfId="0" applyFont="1" applyBorder="1" applyAlignment="1">
      <alignment horizontal="center" vertical="center" wrapText="1"/>
    </xf>
    <xf numFmtId="0" fontId="10" fillId="0" borderId="13" xfId="0" applyFont="1" applyBorder="1" applyAlignment="1">
      <alignment horizontal="center" vertical="center" wrapText="1"/>
    </xf>
    <xf numFmtId="44" fontId="10" fillId="0" borderId="1" xfId="3" applyFont="1" applyBorder="1" applyAlignment="1">
      <alignment horizontal="center" vertical="center"/>
    </xf>
    <xf numFmtId="0" fontId="24" fillId="2" borderId="2" xfId="0" applyFont="1" applyFill="1" applyBorder="1" applyAlignment="1" applyProtection="1">
      <alignment horizontal="left" vertical="center" wrapText="1"/>
    </xf>
    <xf numFmtId="0" fontId="24" fillId="2" borderId="3" xfId="0" applyFont="1" applyFill="1" applyBorder="1" applyAlignment="1" applyProtection="1">
      <alignment horizontal="left" vertical="center" wrapText="1"/>
    </xf>
    <xf numFmtId="0" fontId="24" fillId="2" borderId="4" xfId="0" applyFont="1" applyFill="1" applyBorder="1" applyAlignment="1" applyProtection="1">
      <alignment horizontal="left" vertical="center" wrapText="1"/>
    </xf>
    <xf numFmtId="0" fontId="24" fillId="2" borderId="0" xfId="0" applyFont="1" applyFill="1" applyBorder="1" applyAlignment="1" applyProtection="1">
      <alignment horizontal="center" vertical="center" wrapText="1"/>
    </xf>
    <xf numFmtId="0" fontId="24" fillId="2" borderId="6" xfId="0" applyFont="1" applyFill="1" applyBorder="1" applyAlignment="1" applyProtection="1">
      <alignment horizontal="center" vertical="center" wrapText="1"/>
    </xf>
    <xf numFmtId="0" fontId="24" fillId="2" borderId="6" xfId="0"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16" fillId="2" borderId="6" xfId="0" applyFont="1" applyFill="1" applyBorder="1" applyAlignment="1" applyProtection="1">
      <alignment horizontal="center" vertical="center" wrapText="1"/>
    </xf>
    <xf numFmtId="0" fontId="24" fillId="2" borderId="2" xfId="0" applyFont="1" applyFill="1" applyBorder="1" applyAlignment="1" applyProtection="1">
      <alignment horizontal="left" vertical="center" wrapText="1"/>
      <protection locked="0"/>
    </xf>
    <xf numFmtId="0" fontId="24" fillId="2" borderId="3" xfId="0" applyFont="1" applyFill="1" applyBorder="1" applyAlignment="1" applyProtection="1">
      <alignment horizontal="left" vertical="center" wrapText="1"/>
      <protection locked="0"/>
    </xf>
    <xf numFmtId="0" fontId="24" fillId="2" borderId="4"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center" vertical="center" wrapText="1"/>
      <protection locked="0"/>
    </xf>
    <xf numFmtId="0" fontId="10" fillId="2" borderId="6" xfId="0" applyFont="1" applyFill="1" applyBorder="1" applyAlignment="1" applyProtection="1">
      <alignment horizontal="center" vertical="center" wrapText="1"/>
      <protection locked="0"/>
    </xf>
    <xf numFmtId="0" fontId="10" fillId="2" borderId="14" xfId="0" applyFont="1" applyFill="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6" xfId="0" applyFont="1" applyFill="1" applyBorder="1" applyAlignment="1" applyProtection="1">
      <alignment horizontal="center" vertical="center" wrapText="1"/>
    </xf>
    <xf numFmtId="0" fontId="24" fillId="2" borderId="2" xfId="0" applyFont="1" applyFill="1" applyBorder="1" applyAlignment="1" applyProtection="1">
      <alignment horizontal="center" vertical="center" wrapText="1"/>
    </xf>
    <xf numFmtId="0" fontId="24" fillId="2" borderId="3" xfId="0" applyFont="1" applyFill="1" applyBorder="1" applyAlignment="1" applyProtection="1">
      <alignment horizontal="center" vertical="center" wrapText="1"/>
    </xf>
    <xf numFmtId="0" fontId="29" fillId="2" borderId="8" xfId="0" applyFont="1" applyFill="1" applyBorder="1" applyAlignment="1">
      <alignment horizontal="center" vertical="center"/>
    </xf>
    <xf numFmtId="0" fontId="29" fillId="2" borderId="9" xfId="0" applyFont="1" applyFill="1" applyBorder="1" applyAlignment="1">
      <alignment horizontal="center"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10" xfId="0" applyFont="1" applyBorder="1" applyAlignment="1">
      <alignment horizontal="center" vertical="center" wrapText="1"/>
    </xf>
    <xf numFmtId="0" fontId="28" fillId="2" borderId="14"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3" borderId="15" xfId="0" applyFont="1" applyFill="1" applyBorder="1" applyAlignment="1">
      <alignment horizontal="center" vertical="center" wrapText="1"/>
    </xf>
    <xf numFmtId="0" fontId="25" fillId="0" borderId="8" xfId="0" applyFont="1" applyBorder="1" applyAlignment="1" applyProtection="1">
      <alignment horizontal="center" vertical="center" wrapText="1"/>
      <protection locked="0"/>
    </xf>
    <xf numFmtId="0" fontId="25" fillId="0" borderId="9" xfId="0" applyFont="1" applyBorder="1" applyAlignment="1" applyProtection="1">
      <alignment horizontal="center" vertical="center" wrapText="1"/>
      <protection locked="0"/>
    </xf>
    <xf numFmtId="0" fontId="25" fillId="0" borderId="10" xfId="0" applyFont="1" applyBorder="1" applyAlignment="1" applyProtection="1">
      <alignment horizontal="center" vertical="center" wrapText="1"/>
      <protection locked="0"/>
    </xf>
    <xf numFmtId="0" fontId="25" fillId="0" borderId="8" xfId="0" applyFont="1" applyBorder="1" applyAlignment="1" applyProtection="1">
      <alignment horizontal="justify" vertical="center" wrapText="1"/>
      <protection locked="0"/>
    </xf>
    <xf numFmtId="0" fontId="25" fillId="0" borderId="9" xfId="0" applyFont="1" applyBorder="1" applyAlignment="1" applyProtection="1">
      <alignment horizontal="justify" vertical="center" wrapText="1"/>
      <protection locked="0"/>
    </xf>
    <xf numFmtId="0" fontId="25" fillId="0" borderId="10" xfId="0" applyFont="1" applyBorder="1" applyAlignment="1" applyProtection="1">
      <alignment horizontal="justify" vertical="center" wrapText="1"/>
      <protection locked="0"/>
    </xf>
    <xf numFmtId="0" fontId="19" fillId="0" borderId="14" xfId="0" applyFont="1" applyBorder="1" applyAlignment="1" applyProtection="1">
      <alignment horizontal="justify" vertical="center" wrapText="1"/>
      <protection locked="0"/>
    </xf>
    <xf numFmtId="0" fontId="19" fillId="0" borderId="0" xfId="0" applyFont="1" applyBorder="1" applyAlignment="1" applyProtection="1">
      <alignment horizontal="justify" vertical="center" wrapText="1"/>
      <protection locked="0"/>
    </xf>
    <xf numFmtId="0" fontId="19" fillId="0" borderId="15" xfId="0" applyFont="1" applyBorder="1" applyAlignment="1" applyProtection="1">
      <alignment horizontal="justify" vertical="center" wrapText="1"/>
      <protection locked="0"/>
    </xf>
    <xf numFmtId="0" fontId="19" fillId="0" borderId="1" xfId="0" applyFont="1" applyBorder="1" applyAlignment="1" applyProtection="1">
      <alignment horizontal="justify" vertical="center" wrapText="1"/>
      <protection locked="0"/>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0" fillId="0" borderId="12" xfId="0" applyFont="1" applyBorder="1" applyAlignment="1">
      <alignment horizontal="center" vertical="center" wrapText="1"/>
    </xf>
    <xf numFmtId="44" fontId="10" fillId="0" borderId="11" xfId="3" applyFont="1" applyFill="1" applyBorder="1" applyAlignment="1">
      <alignment horizontal="center" vertical="center"/>
    </xf>
    <xf numFmtId="44" fontId="10" fillId="0" borderId="12" xfId="3" applyFont="1" applyFill="1" applyBorder="1" applyAlignment="1">
      <alignment horizontal="center" vertical="center"/>
    </xf>
    <xf numFmtId="44" fontId="10" fillId="0" borderId="13" xfId="3" applyFont="1" applyFill="1" applyBorder="1" applyAlignment="1">
      <alignment horizontal="center" vertical="center"/>
    </xf>
    <xf numFmtId="0" fontId="10" fillId="2" borderId="9" xfId="0" applyFont="1" applyFill="1" applyBorder="1" applyAlignment="1">
      <alignment horizontal="center" vertical="center"/>
    </xf>
    <xf numFmtId="0" fontId="10" fillId="2" borderId="0" xfId="0" applyFont="1" applyFill="1" applyBorder="1" applyAlignment="1">
      <alignment horizontal="center" vertical="center"/>
    </xf>
    <xf numFmtId="0" fontId="10" fillId="0" borderId="12" xfId="0" applyFont="1" applyBorder="1" applyAlignment="1">
      <alignment horizontal="center"/>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44" fontId="19" fillId="0" borderId="11" xfId="3" applyFont="1" applyBorder="1" applyAlignment="1">
      <alignment horizontal="center" vertical="center"/>
    </xf>
    <xf numFmtId="44" fontId="19" fillId="0" borderId="12" xfId="3" applyFont="1" applyBorder="1" applyAlignment="1">
      <alignment horizontal="center" vertical="center"/>
    </xf>
    <xf numFmtId="44" fontId="19" fillId="0" borderId="13" xfId="3" applyFont="1" applyBorder="1" applyAlignment="1">
      <alignment horizontal="center" vertical="center"/>
    </xf>
    <xf numFmtId="0" fontId="10" fillId="0" borderId="11" xfId="0" applyFont="1" applyFill="1" applyBorder="1" applyAlignment="1">
      <alignment horizontal="center"/>
    </xf>
    <xf numFmtId="0" fontId="10" fillId="0" borderId="13" xfId="0" applyFont="1" applyFill="1" applyBorder="1" applyAlignment="1">
      <alignment horizontal="center"/>
    </xf>
    <xf numFmtId="44" fontId="10" fillId="0" borderId="11" xfId="6" applyFont="1" applyBorder="1" applyAlignment="1">
      <alignment horizontal="center" vertical="center"/>
    </xf>
    <xf numFmtId="44" fontId="10" fillId="0" borderId="13" xfId="6" applyFont="1" applyBorder="1" applyAlignment="1">
      <alignment horizontal="center" vertical="center"/>
    </xf>
    <xf numFmtId="0" fontId="10" fillId="2" borderId="11"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2" xfId="0" applyFont="1" applyFill="1" applyBorder="1" applyAlignment="1">
      <alignment horizontal="center" vertical="center" wrapText="1"/>
    </xf>
  </cellXfs>
  <cellStyles count="120">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xfId="94" builtinId="8" hidden="1"/>
    <cellStyle name="Hipervínculo" xfId="96" builtinId="8" hidden="1"/>
    <cellStyle name="Hipervínculo" xfId="98" builtinId="8" hidden="1"/>
    <cellStyle name="Hipervínculo" xfId="100" builtinId="8" hidden="1"/>
    <cellStyle name="Hipervínculo" xfId="102" builtinId="8" hidden="1"/>
    <cellStyle name="Hipervínculo" xfId="104" builtinId="8" hidden="1"/>
    <cellStyle name="Hipervínculo" xfId="106" builtinId="8" hidden="1"/>
    <cellStyle name="Hipervínculo" xfId="108" builtinId="8" hidden="1"/>
    <cellStyle name="Hipervínculo" xfId="110" builtinId="8" hidden="1"/>
    <cellStyle name="Hipervínculo" xfId="112" builtinId="8" hidden="1"/>
    <cellStyle name="Hipervínculo" xfId="114" builtinId="8" hidden="1"/>
    <cellStyle name="Hipervínculo" xfId="116" builtinId="8" hidden="1"/>
    <cellStyle name="Hipervínculo" xfId="118" builtinId="8"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Hipervínculo visitado" xfId="95" builtinId="9" hidden="1"/>
    <cellStyle name="Hipervínculo visitado" xfId="97" builtinId="9" hidden="1"/>
    <cellStyle name="Hipervínculo visitado" xfId="99" builtinId="9" hidden="1"/>
    <cellStyle name="Hipervínculo visitado" xfId="101" builtinId="9" hidden="1"/>
    <cellStyle name="Hipervínculo visitado" xfId="103" builtinId="9" hidden="1"/>
    <cellStyle name="Hipervínculo visitado" xfId="105" builtinId="9" hidden="1"/>
    <cellStyle name="Hipervínculo visitado" xfId="107" builtinId="9" hidden="1"/>
    <cellStyle name="Hipervínculo visitado" xfId="109" builtinId="9" hidden="1"/>
    <cellStyle name="Hipervínculo visitado" xfId="111" builtinId="9" hidden="1"/>
    <cellStyle name="Hipervínculo visitado" xfId="113" builtinId="9" hidden="1"/>
    <cellStyle name="Hipervínculo visitado" xfId="115" builtinId="9" hidden="1"/>
    <cellStyle name="Hipervínculo visitado" xfId="117" builtinId="9" hidden="1"/>
    <cellStyle name="Hipervínculo visitado" xfId="119" builtinId="9" hidden="1"/>
    <cellStyle name="Millares" xfId="4" builtinId="3"/>
    <cellStyle name="Millares [0] 2" xfId="7"/>
    <cellStyle name="Moneda" xfId="3" builtinId="4"/>
    <cellStyle name="Moneda 2" xfId="6"/>
    <cellStyle name="Normal" xfId="0" builtinId="0"/>
    <cellStyle name="Normal 2 2" xfId="1"/>
    <cellStyle name="Normal 3" xfId="2"/>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1254125</xdr:colOff>
      <xdr:row>3</xdr:row>
      <xdr:rowOff>429953</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1111250" cy="107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284050</xdr:colOff>
      <xdr:row>1</xdr:row>
      <xdr:rowOff>57150</xdr:rowOff>
    </xdr:from>
    <xdr:to>
      <xdr:col>2</xdr:col>
      <xdr:colOff>866687</xdr:colOff>
      <xdr:row>3</xdr:row>
      <xdr:rowOff>440531</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514" y="179614"/>
          <a:ext cx="1303816" cy="1281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7"/>
  <sheetViews>
    <sheetView showGridLines="0" view="pageBreakPreview" zoomScale="40" zoomScaleNormal="60" zoomScaleSheetLayoutView="40" workbookViewId="0">
      <selection activeCell="H28" sqref="H28"/>
    </sheetView>
  </sheetViews>
  <sheetFormatPr baseColWidth="10" defaultRowHeight="12.75" x14ac:dyDescent="0.2"/>
  <cols>
    <col min="1" max="1" width="1.85546875" style="23" customWidth="1"/>
    <col min="2" max="2" width="9.42578125" style="23" customWidth="1"/>
    <col min="3" max="3" width="34.140625" style="23" customWidth="1"/>
    <col min="4" max="4" width="35.28515625" style="23" customWidth="1"/>
    <col min="5" max="5" width="16.7109375" style="23" customWidth="1"/>
    <col min="6" max="9" width="24.42578125" style="23" customWidth="1"/>
    <col min="10" max="10" width="14.85546875" style="23" customWidth="1"/>
    <col min="11" max="11" width="17.5703125" style="23" customWidth="1"/>
    <col min="12" max="12" width="12" style="32" customWidth="1"/>
    <col min="13" max="13" width="16.28515625" style="32" customWidth="1"/>
    <col min="14" max="14" width="21.5703125" style="32" customWidth="1"/>
    <col min="15" max="15" width="21" style="23" customWidth="1"/>
    <col min="16" max="16" width="2.28515625" style="23" customWidth="1"/>
    <col min="17" max="16384" width="11.42578125" style="23"/>
  </cols>
  <sheetData>
    <row r="2" spans="1:16" ht="27.75" customHeight="1" x14ac:dyDescent="0.2">
      <c r="B2" s="236"/>
      <c r="C2" s="236"/>
      <c r="D2" s="237" t="s">
        <v>50</v>
      </c>
      <c r="E2" s="238"/>
      <c r="F2" s="238"/>
      <c r="G2" s="238"/>
      <c r="H2" s="238"/>
      <c r="I2" s="238"/>
      <c r="J2" s="238"/>
      <c r="K2" s="238"/>
      <c r="L2" s="238"/>
      <c r="M2" s="239"/>
      <c r="N2" s="24" t="s">
        <v>1</v>
      </c>
      <c r="O2" s="24" t="s">
        <v>2</v>
      </c>
    </row>
    <row r="3" spans="1:16" ht="27.75" customHeight="1" x14ac:dyDescent="0.2">
      <c r="B3" s="236"/>
      <c r="C3" s="236"/>
      <c r="D3" s="240"/>
      <c r="E3" s="241"/>
      <c r="F3" s="241"/>
      <c r="G3" s="241"/>
      <c r="H3" s="241"/>
      <c r="I3" s="241"/>
      <c r="J3" s="241"/>
      <c r="K3" s="241"/>
      <c r="L3" s="241"/>
      <c r="M3" s="242"/>
      <c r="N3" s="24" t="s">
        <v>3</v>
      </c>
      <c r="O3" s="24">
        <v>3</v>
      </c>
    </row>
    <row r="4" spans="1:16" ht="37.5" customHeight="1" x14ac:dyDescent="0.2">
      <c r="B4" s="236"/>
      <c r="C4" s="236"/>
      <c r="D4" s="243" t="s">
        <v>4</v>
      </c>
      <c r="E4" s="244"/>
      <c r="F4" s="244"/>
      <c r="G4" s="244"/>
      <c r="H4" s="244"/>
      <c r="I4" s="244"/>
      <c r="J4" s="244"/>
      <c r="K4" s="244"/>
      <c r="L4" s="244"/>
      <c r="M4" s="245"/>
      <c r="N4" s="25" t="s">
        <v>5</v>
      </c>
      <c r="O4" s="26">
        <v>42536</v>
      </c>
    </row>
    <row r="5" spans="1:16" ht="16.5" customHeight="1" x14ac:dyDescent="0.2">
      <c r="A5" s="27"/>
      <c r="B5" s="28"/>
      <c r="C5" s="28"/>
      <c r="D5" s="29"/>
      <c r="E5" s="29"/>
      <c r="F5" s="29"/>
      <c r="G5" s="29"/>
      <c r="H5" s="29"/>
      <c r="I5" s="29"/>
      <c r="J5" s="29"/>
      <c r="K5" s="29"/>
      <c r="L5" s="30"/>
      <c r="M5" s="30"/>
      <c r="N5" s="30"/>
      <c r="O5" s="30"/>
      <c r="P5" s="27"/>
    </row>
    <row r="6" spans="1:16" ht="26.25" x14ac:dyDescent="0.2">
      <c r="B6" s="246" t="s">
        <v>6</v>
      </c>
      <c r="C6" s="246"/>
      <c r="D6" s="246"/>
      <c r="E6" s="246"/>
      <c r="F6" s="246"/>
      <c r="G6" s="246"/>
      <c r="H6" s="246"/>
      <c r="I6" s="246"/>
      <c r="J6" s="246"/>
      <c r="K6" s="246"/>
      <c r="L6" s="246"/>
      <c r="M6" s="246"/>
      <c r="N6" s="246"/>
      <c r="O6" s="246"/>
    </row>
    <row r="7" spans="1:16" ht="30.75" customHeight="1" x14ac:dyDescent="0.2">
      <c r="B7" s="247" t="s">
        <v>7</v>
      </c>
      <c r="C7" s="247"/>
      <c r="D7" s="248" t="s">
        <v>98</v>
      </c>
      <c r="E7" s="249"/>
      <c r="F7" s="249"/>
      <c r="G7" s="250"/>
      <c r="H7" s="251" t="s">
        <v>17</v>
      </c>
      <c r="I7" s="252"/>
      <c r="J7" s="248" t="s">
        <v>93</v>
      </c>
      <c r="K7" s="249"/>
      <c r="L7" s="249"/>
      <c r="M7" s="249"/>
      <c r="N7" s="249"/>
      <c r="O7" s="250"/>
    </row>
    <row r="8" spans="1:16" ht="39" customHeight="1" x14ac:dyDescent="0.2">
      <c r="B8" s="251" t="s">
        <v>8</v>
      </c>
      <c r="C8" s="253"/>
      <c r="D8" s="248" t="s">
        <v>99</v>
      </c>
      <c r="E8" s="249"/>
      <c r="F8" s="249"/>
      <c r="G8" s="250"/>
      <c r="H8" s="251" t="s">
        <v>18</v>
      </c>
      <c r="I8" s="253"/>
      <c r="J8" s="254" t="s">
        <v>92</v>
      </c>
      <c r="K8" s="255"/>
      <c r="L8" s="255"/>
      <c r="M8" s="255"/>
      <c r="N8" s="255"/>
      <c r="O8" s="256"/>
    </row>
    <row r="9" spans="1:16" ht="71.25" customHeight="1" x14ac:dyDescent="0.2">
      <c r="B9" s="247" t="s">
        <v>9</v>
      </c>
      <c r="C9" s="247"/>
      <c r="D9" s="248" t="s">
        <v>100</v>
      </c>
      <c r="E9" s="249"/>
      <c r="F9" s="249"/>
      <c r="G9" s="250"/>
      <c r="H9" s="251" t="s">
        <v>94</v>
      </c>
      <c r="I9" s="253"/>
      <c r="J9" s="248" t="s">
        <v>95</v>
      </c>
      <c r="K9" s="249"/>
      <c r="L9" s="249"/>
      <c r="M9" s="249"/>
      <c r="N9" s="249"/>
      <c r="O9" s="250"/>
    </row>
    <row r="10" spans="1:16" ht="67.5" customHeight="1" x14ac:dyDescent="0.2">
      <c r="B10" s="251" t="s">
        <v>10</v>
      </c>
      <c r="C10" s="253"/>
      <c r="D10" s="248" t="s">
        <v>101</v>
      </c>
      <c r="E10" s="249"/>
      <c r="F10" s="249"/>
      <c r="G10" s="250"/>
      <c r="H10" s="251" t="s">
        <v>89</v>
      </c>
      <c r="I10" s="252"/>
      <c r="J10" s="248" t="s">
        <v>91</v>
      </c>
      <c r="K10" s="249"/>
      <c r="L10" s="249"/>
      <c r="M10" s="249"/>
      <c r="N10" s="249"/>
      <c r="O10" s="250"/>
    </row>
    <row r="11" spans="1:16" ht="60.75" customHeight="1" x14ac:dyDescent="0.2">
      <c r="B11" s="247" t="s">
        <v>11</v>
      </c>
      <c r="C11" s="247"/>
      <c r="D11" s="248" t="s">
        <v>102</v>
      </c>
      <c r="E11" s="249"/>
      <c r="F11" s="249"/>
      <c r="G11" s="250"/>
      <c r="H11" s="251" t="s">
        <v>87</v>
      </c>
      <c r="I11" s="252"/>
      <c r="J11" s="248" t="s">
        <v>88</v>
      </c>
      <c r="K11" s="249"/>
      <c r="L11" s="249"/>
      <c r="M11" s="249"/>
      <c r="N11" s="249"/>
      <c r="O11" s="250"/>
    </row>
    <row r="12" spans="1:16" ht="69" customHeight="1" x14ac:dyDescent="0.2">
      <c r="B12" s="251" t="s">
        <v>12</v>
      </c>
      <c r="C12" s="253"/>
      <c r="D12" s="248" t="s">
        <v>103</v>
      </c>
      <c r="E12" s="249"/>
      <c r="F12" s="249"/>
      <c r="G12" s="250"/>
      <c r="H12" s="251" t="s">
        <v>23</v>
      </c>
      <c r="I12" s="252"/>
      <c r="J12" s="248" t="s">
        <v>381</v>
      </c>
      <c r="K12" s="249"/>
      <c r="L12" s="249"/>
      <c r="M12" s="249"/>
      <c r="N12" s="249"/>
      <c r="O12" s="250"/>
    </row>
    <row r="13" spans="1:16" ht="63" customHeight="1" x14ac:dyDescent="0.2">
      <c r="A13" s="27"/>
      <c r="B13" s="251" t="s">
        <v>13</v>
      </c>
      <c r="C13" s="253"/>
      <c r="D13" s="248" t="s">
        <v>104</v>
      </c>
      <c r="E13" s="249"/>
      <c r="F13" s="249"/>
      <c r="G13" s="250"/>
      <c r="H13" s="251" t="s">
        <v>24</v>
      </c>
      <c r="I13" s="252"/>
      <c r="J13" s="248" t="s">
        <v>90</v>
      </c>
      <c r="K13" s="249"/>
      <c r="L13" s="249"/>
      <c r="M13" s="249"/>
      <c r="N13" s="249"/>
      <c r="O13" s="250"/>
      <c r="P13" s="27"/>
    </row>
    <row r="14" spans="1:16" ht="43.5" customHeight="1" x14ac:dyDescent="0.2">
      <c r="A14" s="31"/>
      <c r="B14" s="251" t="s">
        <v>14</v>
      </c>
      <c r="C14" s="253"/>
      <c r="D14" s="254" t="s">
        <v>382</v>
      </c>
      <c r="E14" s="255"/>
      <c r="F14" s="255"/>
      <c r="G14" s="256"/>
      <c r="H14" s="251" t="s">
        <v>96</v>
      </c>
      <c r="I14" s="252"/>
      <c r="J14" s="248" t="s">
        <v>115</v>
      </c>
      <c r="K14" s="249"/>
      <c r="L14" s="249"/>
      <c r="M14" s="249"/>
      <c r="N14" s="249"/>
      <c r="O14" s="250"/>
      <c r="P14" s="31"/>
    </row>
    <row r="15" spans="1:16" ht="43.5" customHeight="1" x14ac:dyDescent="0.2">
      <c r="B15" s="251" t="s">
        <v>15</v>
      </c>
      <c r="C15" s="253"/>
      <c r="D15" s="257" t="s">
        <v>105</v>
      </c>
      <c r="E15" s="258"/>
      <c r="F15" s="258"/>
      <c r="G15" s="259"/>
      <c r="H15" s="251" t="s">
        <v>84</v>
      </c>
      <c r="I15" s="252"/>
      <c r="J15" s="248" t="s">
        <v>383</v>
      </c>
      <c r="K15" s="249"/>
      <c r="L15" s="249"/>
      <c r="M15" s="249"/>
      <c r="N15" s="249"/>
      <c r="O15" s="250"/>
    </row>
    <row r="16" spans="1:16" ht="43.5" customHeight="1" x14ac:dyDescent="0.2">
      <c r="B16" s="251" t="s">
        <v>16</v>
      </c>
      <c r="C16" s="253"/>
      <c r="D16" s="257" t="s">
        <v>106</v>
      </c>
      <c r="E16" s="258"/>
      <c r="F16" s="258"/>
      <c r="G16" s="259"/>
      <c r="H16" s="251" t="s">
        <v>85</v>
      </c>
      <c r="I16" s="252"/>
      <c r="J16" s="248" t="s">
        <v>116</v>
      </c>
      <c r="K16" s="249"/>
      <c r="L16" s="249"/>
      <c r="M16" s="249"/>
      <c r="N16" s="249"/>
      <c r="O16" s="250"/>
    </row>
    <row r="17" spans="8:15" ht="32.25" customHeight="1" x14ac:dyDescent="0.2">
      <c r="H17" s="251" t="s">
        <v>86</v>
      </c>
      <c r="I17" s="252"/>
      <c r="J17" s="248" t="s">
        <v>97</v>
      </c>
      <c r="K17" s="249"/>
      <c r="L17" s="249"/>
      <c r="M17" s="249"/>
      <c r="N17" s="249"/>
      <c r="O17" s="250"/>
    </row>
  </sheetData>
  <sheetProtection formatCells="0" formatRows="0" insertRows="0" deleteRows="0"/>
  <mergeCells count="46">
    <mergeCell ref="B16:C16"/>
    <mergeCell ref="D16:G16"/>
    <mergeCell ref="H16:I16"/>
    <mergeCell ref="J16:O16"/>
    <mergeCell ref="H17:I17"/>
    <mergeCell ref="J17:O17"/>
    <mergeCell ref="B14:C14"/>
    <mergeCell ref="D14:G14"/>
    <mergeCell ref="H14:I14"/>
    <mergeCell ref="J14:O14"/>
    <mergeCell ref="B15:C15"/>
    <mergeCell ref="D15:G15"/>
    <mergeCell ref="H15:I15"/>
    <mergeCell ref="J15:O15"/>
    <mergeCell ref="B12:C12"/>
    <mergeCell ref="D12:G12"/>
    <mergeCell ref="H12:I12"/>
    <mergeCell ref="J12:O12"/>
    <mergeCell ref="B13:C13"/>
    <mergeCell ref="D13:G13"/>
    <mergeCell ref="H13:I13"/>
    <mergeCell ref="J13:O13"/>
    <mergeCell ref="B10:C10"/>
    <mergeCell ref="D10:G10"/>
    <mergeCell ref="H10:I10"/>
    <mergeCell ref="J10:O10"/>
    <mergeCell ref="B11:C11"/>
    <mergeCell ref="D11:G11"/>
    <mergeCell ref="H11:I11"/>
    <mergeCell ref="J11:O11"/>
    <mergeCell ref="B8:C8"/>
    <mergeCell ref="D8:G8"/>
    <mergeCell ref="H8:I8"/>
    <mergeCell ref="J8:O8"/>
    <mergeCell ref="B9:C9"/>
    <mergeCell ref="D9:G9"/>
    <mergeCell ref="H9:I9"/>
    <mergeCell ref="J9:O9"/>
    <mergeCell ref="B2:C4"/>
    <mergeCell ref="D2:M3"/>
    <mergeCell ref="D4:M4"/>
    <mergeCell ref="B6:O6"/>
    <mergeCell ref="B7:C7"/>
    <mergeCell ref="D7:G7"/>
    <mergeCell ref="H7:I7"/>
    <mergeCell ref="J7:O7"/>
  </mergeCells>
  <printOptions horizontalCentered="1" verticalCentered="1"/>
  <pageMargins left="0.47244094488188981" right="0.39370078740157483" top="0.27559055118110237" bottom="0.39370078740157483" header="0" footer="0"/>
  <pageSetup paperSize="14" scale="52" orientation="landscape" horizontalDpi="4294967294" verticalDpi="429496729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00"/>
  <sheetViews>
    <sheetView tabSelected="1" view="pageBreakPreview" zoomScale="70" zoomScaleNormal="60" zoomScaleSheetLayoutView="70" workbookViewId="0">
      <selection activeCell="D4" sqref="D4:Z4"/>
    </sheetView>
  </sheetViews>
  <sheetFormatPr baseColWidth="10" defaultRowHeight="12.75" x14ac:dyDescent="0.2"/>
  <cols>
    <col min="1" max="1" width="1.85546875" style="4" customWidth="1"/>
    <col min="2" max="2" width="10.85546875" style="4" customWidth="1"/>
    <col min="3" max="3" width="14.28515625" style="218" customWidth="1"/>
    <col min="4" max="4" width="5.5703125" style="218" customWidth="1"/>
    <col min="5" max="5" width="8.5703125" style="218" customWidth="1"/>
    <col min="6" max="6" width="11.85546875" style="4" customWidth="1"/>
    <col min="7" max="7" width="15.42578125" style="219" customWidth="1"/>
    <col min="8" max="8" width="11.42578125" style="218" customWidth="1"/>
    <col min="9" max="9" width="10.28515625" style="218" customWidth="1"/>
    <col min="10" max="10" width="10.7109375" style="218" customWidth="1"/>
    <col min="11" max="11" width="12.42578125" style="4" customWidth="1"/>
    <col min="12" max="12" width="12.85546875" style="4" customWidth="1"/>
    <col min="13" max="13" width="17.5703125" style="46" customWidth="1"/>
    <col min="14" max="14" width="14.5703125" style="46" customWidth="1"/>
    <col min="15" max="15" width="24.7109375" style="46" customWidth="1"/>
    <col min="16" max="16" width="22.42578125" style="46" customWidth="1"/>
    <col min="17" max="17" width="19.140625" style="46" customWidth="1"/>
    <col min="18" max="18" width="8.85546875" style="46" customWidth="1"/>
    <col min="19" max="19" width="10.140625" style="4" customWidth="1"/>
    <col min="20" max="20" width="1.42578125" style="4" customWidth="1"/>
    <col min="21" max="21" width="6.7109375" style="46" customWidth="1"/>
    <col min="22" max="22" width="5.28515625" style="46" customWidth="1"/>
    <col min="23" max="23" width="35.140625" style="1" customWidth="1"/>
    <col min="24" max="24" width="25.5703125" style="1" customWidth="1"/>
    <col min="25" max="25" width="24.140625" style="1" customWidth="1"/>
    <col min="26" max="26" width="24.7109375" style="1" customWidth="1"/>
    <col min="27" max="27" width="13.7109375" style="1" customWidth="1"/>
    <col min="28" max="28" width="20.42578125" style="1" customWidth="1"/>
    <col min="29" max="29" width="1.42578125" style="4" customWidth="1"/>
    <col min="30" max="32" width="11.42578125" style="4"/>
    <col min="33" max="33" width="0" style="4" hidden="1" customWidth="1"/>
    <col min="34" max="16384" width="11.42578125" style="4"/>
  </cols>
  <sheetData>
    <row r="1" spans="1:33" s="42" customFormat="1" ht="9.75" customHeight="1" x14ac:dyDescent="0.2">
      <c r="C1" s="43"/>
      <c r="D1" s="43"/>
      <c r="E1" s="43"/>
      <c r="G1" s="44"/>
      <c r="H1" s="43"/>
      <c r="I1" s="43"/>
      <c r="J1" s="43"/>
      <c r="M1" s="45"/>
      <c r="N1" s="45"/>
      <c r="O1" s="45"/>
      <c r="P1" s="45"/>
      <c r="Q1" s="45"/>
      <c r="R1" s="45"/>
      <c r="U1" s="46"/>
      <c r="V1" s="46"/>
      <c r="W1" s="1"/>
      <c r="X1" s="1"/>
      <c r="Y1" s="1"/>
      <c r="Z1" s="1"/>
      <c r="AA1" s="1"/>
      <c r="AB1" s="1"/>
    </row>
    <row r="2" spans="1:33" ht="35.25" customHeight="1" x14ac:dyDescent="0.2">
      <c r="A2" s="42"/>
      <c r="B2" s="267"/>
      <c r="C2" s="267"/>
      <c r="D2" s="426" t="s">
        <v>0</v>
      </c>
      <c r="E2" s="427"/>
      <c r="F2" s="427"/>
      <c r="G2" s="427"/>
      <c r="H2" s="427"/>
      <c r="I2" s="427"/>
      <c r="J2" s="427"/>
      <c r="K2" s="427"/>
      <c r="L2" s="427"/>
      <c r="M2" s="427"/>
      <c r="N2" s="427"/>
      <c r="O2" s="427"/>
      <c r="P2" s="427"/>
      <c r="Q2" s="427"/>
      <c r="R2" s="427"/>
      <c r="S2" s="427"/>
      <c r="T2" s="427"/>
      <c r="U2" s="427"/>
      <c r="V2" s="427"/>
      <c r="W2" s="427"/>
      <c r="X2" s="427"/>
      <c r="Y2" s="427"/>
      <c r="Z2" s="428"/>
      <c r="AA2" s="47" t="s">
        <v>1</v>
      </c>
      <c r="AB2" s="47" t="s">
        <v>2</v>
      </c>
    </row>
    <row r="3" spans="1:33" ht="35.25" customHeight="1" x14ac:dyDescent="0.2">
      <c r="A3" s="42"/>
      <c r="B3" s="267"/>
      <c r="C3" s="267"/>
      <c r="D3" s="429"/>
      <c r="E3" s="430"/>
      <c r="F3" s="430"/>
      <c r="G3" s="430"/>
      <c r="H3" s="430"/>
      <c r="I3" s="430"/>
      <c r="J3" s="430"/>
      <c r="K3" s="430"/>
      <c r="L3" s="430"/>
      <c r="M3" s="430"/>
      <c r="N3" s="430"/>
      <c r="O3" s="430"/>
      <c r="P3" s="430"/>
      <c r="Q3" s="430"/>
      <c r="R3" s="430"/>
      <c r="S3" s="430"/>
      <c r="T3" s="430"/>
      <c r="U3" s="430"/>
      <c r="V3" s="430"/>
      <c r="W3" s="430"/>
      <c r="X3" s="430"/>
      <c r="Y3" s="430"/>
      <c r="Z3" s="431"/>
      <c r="AA3" s="47" t="s">
        <v>3</v>
      </c>
      <c r="AB3" s="47">
        <v>3</v>
      </c>
    </row>
    <row r="4" spans="1:33" ht="37.5" customHeight="1" x14ac:dyDescent="0.2">
      <c r="A4" s="42"/>
      <c r="B4" s="267"/>
      <c r="C4" s="267"/>
      <c r="D4" s="432" t="s">
        <v>4</v>
      </c>
      <c r="E4" s="433"/>
      <c r="F4" s="433"/>
      <c r="G4" s="433"/>
      <c r="H4" s="433"/>
      <c r="I4" s="433"/>
      <c r="J4" s="433"/>
      <c r="K4" s="433"/>
      <c r="L4" s="433"/>
      <c r="M4" s="433"/>
      <c r="N4" s="433"/>
      <c r="O4" s="433"/>
      <c r="P4" s="433"/>
      <c r="Q4" s="433"/>
      <c r="R4" s="433"/>
      <c r="S4" s="433"/>
      <c r="T4" s="433"/>
      <c r="U4" s="433"/>
      <c r="V4" s="433"/>
      <c r="W4" s="433"/>
      <c r="X4" s="433"/>
      <c r="Y4" s="433"/>
      <c r="Z4" s="434"/>
      <c r="AA4" s="48" t="s">
        <v>5</v>
      </c>
      <c r="AB4" s="49">
        <v>42536</v>
      </c>
    </row>
    <row r="5" spans="1:33" ht="14.25" customHeight="1" x14ac:dyDescent="0.2">
      <c r="A5" s="50"/>
      <c r="B5" s="51"/>
      <c r="C5" s="52"/>
      <c r="D5" s="52"/>
      <c r="E5" s="53"/>
      <c r="F5" s="54"/>
      <c r="G5" s="53"/>
      <c r="H5" s="53"/>
      <c r="I5" s="53"/>
      <c r="J5" s="53"/>
      <c r="K5" s="54"/>
      <c r="L5" s="54"/>
      <c r="M5" s="54"/>
      <c r="N5" s="55"/>
      <c r="O5" s="55"/>
      <c r="P5" s="55"/>
      <c r="Q5" s="55"/>
      <c r="R5" s="55"/>
      <c r="S5" s="55"/>
      <c r="T5" s="42"/>
      <c r="U5" s="56"/>
      <c r="V5" s="57"/>
      <c r="W5" s="57"/>
      <c r="X5" s="57"/>
      <c r="Y5" s="57"/>
      <c r="Z5" s="57"/>
      <c r="AA5" s="57"/>
      <c r="AB5" s="57"/>
      <c r="AC5" s="42"/>
    </row>
    <row r="6" spans="1:33" ht="26.25" customHeight="1" x14ac:dyDescent="0.2">
      <c r="B6" s="380" t="s">
        <v>6</v>
      </c>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row>
    <row r="7" spans="1:33" ht="23.25" customHeight="1" x14ac:dyDescent="0.2">
      <c r="B7" s="375" t="s">
        <v>7</v>
      </c>
      <c r="C7" s="376"/>
      <c r="D7" s="377"/>
      <c r="E7" s="444" t="s">
        <v>35</v>
      </c>
      <c r="F7" s="445"/>
      <c r="G7" s="445"/>
      <c r="H7" s="445"/>
      <c r="I7" s="445"/>
      <c r="J7" s="445"/>
      <c r="K7" s="445"/>
      <c r="L7" s="445"/>
      <c r="M7" s="446"/>
      <c r="N7" s="448" t="s">
        <v>8</v>
      </c>
      <c r="O7" s="449"/>
      <c r="P7" s="450"/>
      <c r="Q7" s="438" t="s">
        <v>74</v>
      </c>
      <c r="R7" s="439"/>
      <c r="S7" s="439"/>
      <c r="T7" s="439"/>
      <c r="U7" s="439"/>
      <c r="V7" s="439"/>
      <c r="W7" s="439"/>
      <c r="X7" s="439"/>
      <c r="Y7" s="439"/>
      <c r="Z7" s="439"/>
      <c r="AA7" s="439"/>
      <c r="AB7" s="440"/>
    </row>
    <row r="8" spans="1:33" ht="31.5" customHeight="1" x14ac:dyDescent="0.2">
      <c r="B8" s="375" t="s">
        <v>9</v>
      </c>
      <c r="C8" s="376"/>
      <c r="D8" s="377"/>
      <c r="E8" s="447" t="s">
        <v>38</v>
      </c>
      <c r="F8" s="447"/>
      <c r="G8" s="447"/>
      <c r="H8" s="447"/>
      <c r="I8" s="447"/>
      <c r="J8" s="447"/>
      <c r="K8" s="447"/>
      <c r="L8" s="447"/>
      <c r="M8" s="447"/>
      <c r="N8" s="448" t="s">
        <v>10</v>
      </c>
      <c r="O8" s="449"/>
      <c r="P8" s="450"/>
      <c r="Q8" s="438" t="s">
        <v>41</v>
      </c>
      <c r="R8" s="439"/>
      <c r="S8" s="439"/>
      <c r="T8" s="439"/>
      <c r="U8" s="439"/>
      <c r="V8" s="439"/>
      <c r="W8" s="439"/>
      <c r="X8" s="439"/>
      <c r="Y8" s="439"/>
      <c r="Z8" s="439"/>
      <c r="AA8" s="439"/>
      <c r="AB8" s="440"/>
    </row>
    <row r="9" spans="1:33" ht="30" customHeight="1" x14ac:dyDescent="0.2">
      <c r="B9" s="375" t="s">
        <v>11</v>
      </c>
      <c r="C9" s="376"/>
      <c r="D9" s="377"/>
      <c r="E9" s="447" t="s">
        <v>44</v>
      </c>
      <c r="F9" s="447"/>
      <c r="G9" s="447"/>
      <c r="H9" s="447"/>
      <c r="I9" s="447"/>
      <c r="J9" s="447"/>
      <c r="K9" s="447"/>
      <c r="L9" s="447"/>
      <c r="M9" s="447"/>
      <c r="N9" s="448" t="s">
        <v>12</v>
      </c>
      <c r="O9" s="449"/>
      <c r="P9" s="450"/>
      <c r="Q9" s="438" t="s">
        <v>49</v>
      </c>
      <c r="R9" s="439"/>
      <c r="S9" s="439"/>
      <c r="T9" s="439"/>
      <c r="U9" s="439"/>
      <c r="V9" s="439"/>
      <c r="W9" s="439"/>
      <c r="X9" s="439"/>
      <c r="Y9" s="439"/>
      <c r="Z9" s="439"/>
      <c r="AA9" s="439"/>
      <c r="AB9" s="440"/>
    </row>
    <row r="10" spans="1:33" ht="99.75" customHeight="1" x14ac:dyDescent="0.2">
      <c r="B10" s="375" t="s">
        <v>13</v>
      </c>
      <c r="C10" s="376"/>
      <c r="D10" s="377"/>
      <c r="E10" s="447" t="s">
        <v>361</v>
      </c>
      <c r="F10" s="447"/>
      <c r="G10" s="447"/>
      <c r="H10" s="447"/>
      <c r="I10" s="447"/>
      <c r="J10" s="447"/>
      <c r="K10" s="447"/>
      <c r="L10" s="447"/>
      <c r="M10" s="447"/>
      <c r="N10" s="448" t="s">
        <v>53</v>
      </c>
      <c r="O10" s="449"/>
      <c r="P10" s="450"/>
      <c r="Q10" s="438" t="s">
        <v>403</v>
      </c>
      <c r="R10" s="439"/>
      <c r="S10" s="439"/>
      <c r="T10" s="439"/>
      <c r="U10" s="439"/>
      <c r="V10" s="439"/>
      <c r="W10" s="439"/>
      <c r="X10" s="439"/>
      <c r="Y10" s="439"/>
      <c r="Z10" s="439"/>
      <c r="AA10" s="439"/>
      <c r="AB10" s="440"/>
    </row>
    <row r="11" spans="1:33" ht="37.5" customHeight="1" x14ac:dyDescent="0.2">
      <c r="B11" s="375" t="s">
        <v>15</v>
      </c>
      <c r="C11" s="376"/>
      <c r="D11" s="377"/>
      <c r="E11" s="447" t="s">
        <v>248</v>
      </c>
      <c r="F11" s="447"/>
      <c r="G11" s="447"/>
      <c r="H11" s="447"/>
      <c r="I11" s="447"/>
      <c r="J11" s="447"/>
      <c r="K11" s="447"/>
      <c r="L11" s="447"/>
      <c r="M11" s="447"/>
      <c r="N11" s="448" t="s">
        <v>54</v>
      </c>
      <c r="O11" s="449"/>
      <c r="P11" s="450"/>
      <c r="Q11" s="438">
        <v>2016</v>
      </c>
      <c r="R11" s="439"/>
      <c r="S11" s="439"/>
      <c r="T11" s="439"/>
      <c r="U11" s="439"/>
      <c r="V11" s="439"/>
      <c r="W11" s="448" t="s">
        <v>547</v>
      </c>
      <c r="X11" s="449"/>
      <c r="Y11" s="450"/>
      <c r="Z11" s="438" t="s">
        <v>548</v>
      </c>
      <c r="AA11" s="439"/>
      <c r="AB11" s="440"/>
    </row>
    <row r="12" spans="1:33" ht="60" customHeight="1" x14ac:dyDescent="0.2">
      <c r="B12" s="375" t="s">
        <v>17</v>
      </c>
      <c r="C12" s="376"/>
      <c r="D12" s="377"/>
      <c r="E12" s="447" t="s">
        <v>52</v>
      </c>
      <c r="F12" s="447"/>
      <c r="G12" s="447"/>
      <c r="H12" s="447"/>
      <c r="I12" s="447"/>
      <c r="J12" s="447"/>
      <c r="K12" s="447"/>
      <c r="L12" s="447"/>
      <c r="M12" s="447"/>
      <c r="N12" s="448" t="s">
        <v>18</v>
      </c>
      <c r="O12" s="449"/>
      <c r="P12" s="450"/>
      <c r="Q12" s="441" t="s">
        <v>125</v>
      </c>
      <c r="R12" s="442"/>
      <c r="S12" s="442"/>
      <c r="T12" s="442"/>
      <c r="U12" s="442"/>
      <c r="V12" s="442"/>
      <c r="W12" s="442"/>
      <c r="X12" s="442"/>
      <c r="Y12" s="442"/>
      <c r="Z12" s="442"/>
      <c r="AA12" s="442"/>
      <c r="AB12" s="443"/>
      <c r="AG12" s="4" t="s">
        <v>401</v>
      </c>
    </row>
    <row r="13" spans="1:33" ht="14.25" customHeight="1" x14ac:dyDescent="0.2">
      <c r="A13" s="50"/>
      <c r="B13" s="51"/>
      <c r="C13" s="52"/>
      <c r="D13" s="52"/>
      <c r="E13" s="53"/>
      <c r="F13" s="54"/>
      <c r="G13" s="53"/>
      <c r="H13" s="53"/>
      <c r="I13" s="53"/>
      <c r="J13" s="53"/>
      <c r="K13" s="54"/>
      <c r="L13" s="54"/>
      <c r="M13" s="54"/>
      <c r="N13" s="55"/>
      <c r="O13" s="55"/>
      <c r="P13" s="55"/>
      <c r="Q13" s="55"/>
      <c r="R13" s="55"/>
      <c r="S13" s="55"/>
      <c r="T13" s="42"/>
      <c r="U13" s="56"/>
      <c r="V13" s="56"/>
      <c r="W13" s="56"/>
      <c r="X13" s="56"/>
      <c r="Y13" s="56"/>
      <c r="Z13" s="56"/>
      <c r="AA13" s="56"/>
      <c r="AB13" s="56"/>
      <c r="AC13" s="42"/>
      <c r="AG13" s="4" t="s">
        <v>402</v>
      </c>
    </row>
    <row r="14" spans="1:33" ht="26.25" customHeight="1" x14ac:dyDescent="0.2">
      <c r="B14" s="379" t="s">
        <v>19</v>
      </c>
      <c r="C14" s="379"/>
      <c r="D14" s="379"/>
      <c r="E14" s="379"/>
      <c r="F14" s="379"/>
      <c r="G14" s="379"/>
      <c r="H14" s="379"/>
      <c r="I14" s="379"/>
      <c r="J14" s="379"/>
      <c r="K14" s="379"/>
      <c r="L14" s="379"/>
      <c r="M14" s="379"/>
      <c r="N14" s="379"/>
      <c r="O14" s="379"/>
      <c r="P14" s="379"/>
      <c r="Q14" s="379"/>
      <c r="R14" s="379"/>
      <c r="S14" s="379"/>
      <c r="T14" s="58"/>
      <c r="U14" s="364" t="s">
        <v>399</v>
      </c>
      <c r="V14" s="365"/>
      <c r="W14" s="365"/>
      <c r="X14" s="365"/>
      <c r="Y14" s="365"/>
      <c r="Z14" s="365"/>
      <c r="AA14" s="365"/>
      <c r="AB14" s="366"/>
    </row>
    <row r="15" spans="1:33" ht="26.25" customHeight="1" x14ac:dyDescent="0.2">
      <c r="A15" s="42"/>
      <c r="B15" s="379" t="s">
        <v>142</v>
      </c>
      <c r="C15" s="379"/>
      <c r="D15" s="379"/>
      <c r="E15" s="379"/>
      <c r="F15" s="379"/>
      <c r="G15" s="379"/>
      <c r="H15" s="379"/>
      <c r="I15" s="379"/>
      <c r="J15" s="379"/>
      <c r="K15" s="379"/>
      <c r="L15" s="379"/>
      <c r="M15" s="379"/>
      <c r="N15" s="379"/>
      <c r="O15" s="379"/>
      <c r="P15" s="379"/>
      <c r="Q15" s="379"/>
      <c r="R15" s="379"/>
      <c r="S15" s="379"/>
      <c r="U15" s="367" t="s">
        <v>549</v>
      </c>
      <c r="V15" s="368"/>
      <c r="W15" s="392" t="s">
        <v>400</v>
      </c>
      <c r="X15" s="392" t="s">
        <v>407</v>
      </c>
      <c r="Y15" s="392" t="s">
        <v>408</v>
      </c>
      <c r="Z15" s="392" t="s">
        <v>409</v>
      </c>
      <c r="AA15" s="392" t="s">
        <v>410</v>
      </c>
      <c r="AB15" s="392" t="s">
        <v>411</v>
      </c>
    </row>
    <row r="16" spans="1:33" s="59" customFormat="1" ht="21" customHeight="1" x14ac:dyDescent="0.2">
      <c r="B16" s="378" t="s">
        <v>20</v>
      </c>
      <c r="C16" s="378" t="s">
        <v>21</v>
      </c>
      <c r="D16" s="378"/>
      <c r="E16" s="378"/>
      <c r="F16" s="378" t="s">
        <v>22</v>
      </c>
      <c r="G16" s="378" t="s">
        <v>506</v>
      </c>
      <c r="H16" s="378"/>
      <c r="I16" s="378"/>
      <c r="J16" s="378"/>
      <c r="K16" s="378" t="s">
        <v>24</v>
      </c>
      <c r="L16" s="378"/>
      <c r="M16" s="378" t="s">
        <v>25</v>
      </c>
      <c r="N16" s="378" t="s">
        <v>26</v>
      </c>
      <c r="O16" s="383" t="s">
        <v>27</v>
      </c>
      <c r="P16" s="383"/>
      <c r="Q16" s="383"/>
      <c r="R16" s="382" t="s">
        <v>28</v>
      </c>
      <c r="S16" s="382"/>
      <c r="U16" s="369"/>
      <c r="V16" s="370"/>
      <c r="W16" s="393"/>
      <c r="X16" s="393"/>
      <c r="Y16" s="393"/>
      <c r="Z16" s="393"/>
      <c r="AA16" s="393"/>
      <c r="AB16" s="393"/>
    </row>
    <row r="17" spans="1:28" s="59" customFormat="1" ht="63" customHeight="1" x14ac:dyDescent="0.2">
      <c r="B17" s="378"/>
      <c r="C17" s="378"/>
      <c r="D17" s="378"/>
      <c r="E17" s="378"/>
      <c r="F17" s="378"/>
      <c r="G17" s="378"/>
      <c r="H17" s="378"/>
      <c r="I17" s="378"/>
      <c r="J17" s="378"/>
      <c r="K17" s="60" t="s">
        <v>29</v>
      </c>
      <c r="L17" s="60" t="s">
        <v>30</v>
      </c>
      <c r="M17" s="378"/>
      <c r="N17" s="378"/>
      <c r="O17" s="61" t="s">
        <v>31</v>
      </c>
      <c r="P17" s="61" t="s">
        <v>203</v>
      </c>
      <c r="Q17" s="61" t="s">
        <v>32</v>
      </c>
      <c r="R17" s="382"/>
      <c r="S17" s="382"/>
      <c r="U17" s="371"/>
      <c r="V17" s="372"/>
      <c r="W17" s="394"/>
      <c r="X17" s="394"/>
      <c r="Y17" s="394"/>
      <c r="Z17" s="394"/>
      <c r="AA17" s="394"/>
      <c r="AB17" s="394"/>
    </row>
    <row r="18" spans="1:28" ht="207.75" customHeight="1" x14ac:dyDescent="0.2">
      <c r="A18" s="42"/>
      <c r="B18" s="270">
        <v>1</v>
      </c>
      <c r="C18" s="270" t="s">
        <v>357</v>
      </c>
      <c r="D18" s="270"/>
      <c r="E18" s="270"/>
      <c r="F18" s="62">
        <v>5.0000000000000001E-3</v>
      </c>
      <c r="G18" s="384" t="s">
        <v>288</v>
      </c>
      <c r="H18" s="384"/>
      <c r="I18" s="384"/>
      <c r="J18" s="384"/>
      <c r="K18" s="63">
        <v>42552</v>
      </c>
      <c r="L18" s="63">
        <v>42735</v>
      </c>
      <c r="M18" s="64" t="s">
        <v>345</v>
      </c>
      <c r="N18" s="65" t="s">
        <v>132</v>
      </c>
      <c r="O18" s="319">
        <f>45600000+24000000+28420000+10080000+113300000+19000000</f>
        <v>240400000</v>
      </c>
      <c r="P18" s="385">
        <v>0</v>
      </c>
      <c r="Q18" s="264">
        <v>0</v>
      </c>
      <c r="R18" s="358" t="s">
        <v>248</v>
      </c>
      <c r="S18" s="358"/>
      <c r="U18" s="267" t="s">
        <v>401</v>
      </c>
      <c r="V18" s="267"/>
      <c r="W18" s="39" t="s">
        <v>431</v>
      </c>
      <c r="X18" s="260">
        <f>45600000+24000000+28420000+113300000+19000000</f>
        <v>230320000</v>
      </c>
      <c r="Y18" s="260">
        <v>0</v>
      </c>
      <c r="Z18" s="260">
        <v>0</v>
      </c>
      <c r="AA18" s="37">
        <v>5.0000000000000001E-3</v>
      </c>
      <c r="AB18" s="401"/>
    </row>
    <row r="19" spans="1:28" ht="165.75" customHeight="1" x14ac:dyDescent="0.2">
      <c r="A19" s="42"/>
      <c r="B19" s="270"/>
      <c r="C19" s="270"/>
      <c r="D19" s="270"/>
      <c r="E19" s="270"/>
      <c r="F19" s="62">
        <v>5.0000000000000001E-3</v>
      </c>
      <c r="G19" s="384" t="s">
        <v>358</v>
      </c>
      <c r="H19" s="384"/>
      <c r="I19" s="384"/>
      <c r="J19" s="384"/>
      <c r="K19" s="66">
        <v>42552</v>
      </c>
      <c r="L19" s="66">
        <v>42735</v>
      </c>
      <c r="M19" s="67" t="s">
        <v>359</v>
      </c>
      <c r="N19" s="65" t="s">
        <v>360</v>
      </c>
      <c r="O19" s="319"/>
      <c r="P19" s="385"/>
      <c r="Q19" s="264"/>
      <c r="R19" s="358"/>
      <c r="S19" s="358"/>
      <c r="U19" s="267" t="s">
        <v>401</v>
      </c>
      <c r="V19" s="267"/>
      <c r="W19" s="39" t="s">
        <v>414</v>
      </c>
      <c r="X19" s="262"/>
      <c r="Y19" s="262"/>
      <c r="Z19" s="262"/>
      <c r="AA19" s="37">
        <v>5.0000000000000001E-3</v>
      </c>
      <c r="AB19" s="402"/>
    </row>
    <row r="20" spans="1:28" ht="409.5" customHeight="1" x14ac:dyDescent="0.2">
      <c r="A20" s="42"/>
      <c r="B20" s="270">
        <v>2</v>
      </c>
      <c r="C20" s="270" t="s">
        <v>349</v>
      </c>
      <c r="D20" s="270"/>
      <c r="E20" s="270"/>
      <c r="F20" s="62">
        <v>4.0000000000000001E-3</v>
      </c>
      <c r="G20" s="384" t="s">
        <v>327</v>
      </c>
      <c r="H20" s="384"/>
      <c r="I20" s="384"/>
      <c r="J20" s="384"/>
      <c r="K20" s="68">
        <v>42583</v>
      </c>
      <c r="L20" s="68">
        <v>42735</v>
      </c>
      <c r="M20" s="69" t="s">
        <v>234</v>
      </c>
      <c r="N20" s="65" t="s">
        <v>322</v>
      </c>
      <c r="O20" s="36">
        <v>0</v>
      </c>
      <c r="P20" s="70">
        <v>90000000</v>
      </c>
      <c r="Q20" s="71">
        <v>0</v>
      </c>
      <c r="R20" s="358" t="s">
        <v>239</v>
      </c>
      <c r="S20" s="358"/>
      <c r="U20" s="267" t="s">
        <v>402</v>
      </c>
      <c r="V20" s="267"/>
      <c r="W20" s="39" t="s">
        <v>448</v>
      </c>
      <c r="X20" s="72">
        <v>0</v>
      </c>
      <c r="Y20" s="72">
        <v>88123455</v>
      </c>
      <c r="Z20" s="72">
        <v>0</v>
      </c>
      <c r="AA20" s="37">
        <v>3.7000000000000002E-3</v>
      </c>
      <c r="AB20" s="401"/>
    </row>
    <row r="21" spans="1:28" ht="79.5" customHeight="1" x14ac:dyDescent="0.2">
      <c r="A21" s="42"/>
      <c r="B21" s="270"/>
      <c r="C21" s="270"/>
      <c r="D21" s="270"/>
      <c r="E21" s="270"/>
      <c r="F21" s="62">
        <v>2E-3</v>
      </c>
      <c r="G21" s="318" t="s">
        <v>335</v>
      </c>
      <c r="H21" s="318"/>
      <c r="I21" s="318"/>
      <c r="J21" s="318"/>
      <c r="K21" s="73">
        <v>42552</v>
      </c>
      <c r="L21" s="73">
        <v>42735</v>
      </c>
      <c r="M21" s="74" t="s">
        <v>337</v>
      </c>
      <c r="N21" s="65" t="s">
        <v>336</v>
      </c>
      <c r="O21" s="36">
        <f>50000000+27908964</f>
        <v>77908964</v>
      </c>
      <c r="P21" s="70"/>
      <c r="Q21" s="71"/>
      <c r="R21" s="358"/>
      <c r="S21" s="358"/>
      <c r="U21" s="267" t="s">
        <v>401</v>
      </c>
      <c r="V21" s="267"/>
      <c r="W21" s="39" t="s">
        <v>432</v>
      </c>
      <c r="X21" s="72">
        <f>50000000+17891793</f>
        <v>67891793</v>
      </c>
      <c r="Y21" s="72"/>
      <c r="Z21" s="72"/>
      <c r="AA21" s="38">
        <v>2E-3</v>
      </c>
      <c r="AB21" s="402"/>
    </row>
    <row r="22" spans="1:28" ht="255" customHeight="1" x14ac:dyDescent="0.2">
      <c r="A22" s="42"/>
      <c r="B22" s="270"/>
      <c r="C22" s="270"/>
      <c r="D22" s="270"/>
      <c r="E22" s="270"/>
      <c r="F22" s="62">
        <v>2E-3</v>
      </c>
      <c r="G22" s="384" t="s">
        <v>346</v>
      </c>
      <c r="H22" s="384"/>
      <c r="I22" s="384"/>
      <c r="J22" s="384"/>
      <c r="K22" s="73">
        <v>42522</v>
      </c>
      <c r="L22" s="73">
        <v>42735</v>
      </c>
      <c r="M22" s="74" t="s">
        <v>233</v>
      </c>
      <c r="N22" s="65" t="s">
        <v>188</v>
      </c>
      <c r="O22" s="313">
        <v>0</v>
      </c>
      <c r="P22" s="385">
        <v>0</v>
      </c>
      <c r="Q22" s="320">
        <v>0</v>
      </c>
      <c r="R22" s="358"/>
      <c r="S22" s="358"/>
      <c r="U22" s="268" t="s">
        <v>401</v>
      </c>
      <c r="V22" s="268"/>
      <c r="W22" s="395" t="s">
        <v>449</v>
      </c>
      <c r="X22" s="260">
        <v>0</v>
      </c>
      <c r="Y22" s="260">
        <v>0</v>
      </c>
      <c r="Z22" s="403">
        <v>0</v>
      </c>
      <c r="AA22" s="75">
        <v>2E-3</v>
      </c>
      <c r="AB22" s="399"/>
    </row>
    <row r="23" spans="1:28" ht="37.5" customHeight="1" x14ac:dyDescent="0.2">
      <c r="A23" s="42"/>
      <c r="B23" s="270"/>
      <c r="C23" s="270"/>
      <c r="D23" s="270"/>
      <c r="E23" s="270"/>
      <c r="F23" s="62">
        <v>4.0000000000000001E-3</v>
      </c>
      <c r="G23" s="318" t="s">
        <v>334</v>
      </c>
      <c r="H23" s="318"/>
      <c r="I23" s="318"/>
      <c r="J23" s="318"/>
      <c r="K23" s="73">
        <v>42552</v>
      </c>
      <c r="L23" s="73">
        <v>42735</v>
      </c>
      <c r="M23" s="74" t="s">
        <v>323</v>
      </c>
      <c r="N23" s="65" t="s">
        <v>324</v>
      </c>
      <c r="O23" s="315"/>
      <c r="P23" s="385"/>
      <c r="Q23" s="322"/>
      <c r="R23" s="358"/>
      <c r="S23" s="358"/>
      <c r="U23" s="267" t="s">
        <v>401</v>
      </c>
      <c r="V23" s="267"/>
      <c r="W23" s="396"/>
      <c r="X23" s="262"/>
      <c r="Y23" s="262"/>
      <c r="Z23" s="403"/>
      <c r="AA23" s="38">
        <v>4.0000000000000001E-3</v>
      </c>
      <c r="AB23" s="400"/>
    </row>
    <row r="24" spans="1:28" ht="162.75" customHeight="1" x14ac:dyDescent="0.2">
      <c r="B24" s="270">
        <v>3</v>
      </c>
      <c r="C24" s="270" t="s">
        <v>326</v>
      </c>
      <c r="D24" s="270"/>
      <c r="E24" s="270"/>
      <c r="F24" s="62">
        <v>5.0000000000000001E-3</v>
      </c>
      <c r="G24" s="318" t="s">
        <v>338</v>
      </c>
      <c r="H24" s="318"/>
      <c r="I24" s="318"/>
      <c r="J24" s="318"/>
      <c r="K24" s="73">
        <v>42552</v>
      </c>
      <c r="L24" s="73">
        <v>42735</v>
      </c>
      <c r="M24" s="74" t="s">
        <v>235</v>
      </c>
      <c r="N24" s="65" t="s">
        <v>188</v>
      </c>
      <c r="O24" s="263">
        <f>5600000*0</f>
        <v>0</v>
      </c>
      <c r="P24" s="264">
        <v>152000000</v>
      </c>
      <c r="Q24" s="264"/>
      <c r="R24" s="358" t="s">
        <v>239</v>
      </c>
      <c r="S24" s="358"/>
      <c r="U24" s="267" t="s">
        <v>401</v>
      </c>
      <c r="V24" s="267"/>
      <c r="W24" s="39" t="s">
        <v>456</v>
      </c>
      <c r="X24" s="260">
        <v>0</v>
      </c>
      <c r="Y24" s="260">
        <v>152000000</v>
      </c>
      <c r="Z24" s="403">
        <v>0</v>
      </c>
      <c r="AA24" s="37">
        <v>5.0000000000000001E-3</v>
      </c>
      <c r="AB24" s="399"/>
    </row>
    <row r="25" spans="1:28" ht="82.5" customHeight="1" x14ac:dyDescent="0.2">
      <c r="B25" s="270"/>
      <c r="C25" s="270"/>
      <c r="D25" s="270"/>
      <c r="E25" s="270"/>
      <c r="F25" s="62">
        <v>5.0000000000000001E-3</v>
      </c>
      <c r="G25" s="318" t="s">
        <v>339</v>
      </c>
      <c r="H25" s="318"/>
      <c r="I25" s="318"/>
      <c r="J25" s="318"/>
      <c r="K25" s="73">
        <v>42552</v>
      </c>
      <c r="L25" s="73">
        <v>42735</v>
      </c>
      <c r="M25" s="67" t="s">
        <v>413</v>
      </c>
      <c r="N25" s="65" t="s">
        <v>189</v>
      </c>
      <c r="O25" s="263"/>
      <c r="P25" s="264"/>
      <c r="Q25" s="264"/>
      <c r="R25" s="358"/>
      <c r="S25" s="358"/>
      <c r="U25" s="267" t="s">
        <v>402</v>
      </c>
      <c r="V25" s="267"/>
      <c r="W25" s="39" t="s">
        <v>459</v>
      </c>
      <c r="X25" s="262"/>
      <c r="Y25" s="262"/>
      <c r="Z25" s="403"/>
      <c r="AA25" s="37">
        <v>4.8999999999999998E-3</v>
      </c>
      <c r="AB25" s="400"/>
    </row>
    <row r="26" spans="1:28" ht="125.25" customHeight="1" x14ac:dyDescent="0.2">
      <c r="B26" s="270"/>
      <c r="C26" s="270"/>
      <c r="D26" s="270"/>
      <c r="E26" s="270"/>
      <c r="F26" s="62">
        <v>5.0000000000000001E-3</v>
      </c>
      <c r="G26" s="318" t="s">
        <v>340</v>
      </c>
      <c r="H26" s="318"/>
      <c r="I26" s="318"/>
      <c r="J26" s="318"/>
      <c r="K26" s="73">
        <v>42583</v>
      </c>
      <c r="L26" s="73">
        <v>42735</v>
      </c>
      <c r="M26" s="74" t="s">
        <v>235</v>
      </c>
      <c r="N26" s="65" t="s">
        <v>325</v>
      </c>
      <c r="O26" s="319">
        <v>17435000</v>
      </c>
      <c r="P26" s="264">
        <v>76565000</v>
      </c>
      <c r="Q26" s="264">
        <v>0</v>
      </c>
      <c r="R26" s="358" t="s">
        <v>239</v>
      </c>
      <c r="S26" s="358"/>
      <c r="U26" s="267" t="s">
        <v>401</v>
      </c>
      <c r="V26" s="267"/>
      <c r="W26" s="39" t="s">
        <v>457</v>
      </c>
      <c r="X26" s="260">
        <v>17235000</v>
      </c>
      <c r="Y26" s="260">
        <v>71565000</v>
      </c>
      <c r="Z26" s="260">
        <v>0</v>
      </c>
      <c r="AA26" s="37">
        <v>5.0000000000000001E-3</v>
      </c>
      <c r="AB26" s="76" t="s">
        <v>458</v>
      </c>
    </row>
    <row r="27" spans="1:28" ht="81.75" customHeight="1" x14ac:dyDescent="0.2">
      <c r="B27" s="270"/>
      <c r="C27" s="270"/>
      <c r="D27" s="270"/>
      <c r="E27" s="270"/>
      <c r="F27" s="62">
        <v>5.0000000000000001E-3</v>
      </c>
      <c r="G27" s="318" t="s">
        <v>341</v>
      </c>
      <c r="H27" s="318"/>
      <c r="I27" s="318"/>
      <c r="J27" s="318"/>
      <c r="K27" s="68">
        <v>42583</v>
      </c>
      <c r="L27" s="68">
        <v>42735</v>
      </c>
      <c r="M27" s="74" t="s">
        <v>236</v>
      </c>
      <c r="N27" s="65" t="s">
        <v>152</v>
      </c>
      <c r="O27" s="319"/>
      <c r="P27" s="264"/>
      <c r="Q27" s="264"/>
      <c r="R27" s="358"/>
      <c r="S27" s="358"/>
      <c r="U27" s="267" t="s">
        <v>401</v>
      </c>
      <c r="V27" s="267"/>
      <c r="W27" s="39" t="s">
        <v>460</v>
      </c>
      <c r="X27" s="261"/>
      <c r="Y27" s="261"/>
      <c r="Z27" s="261"/>
      <c r="AA27" s="37">
        <v>5.0000000000000001E-3</v>
      </c>
      <c r="AB27" s="76"/>
    </row>
    <row r="28" spans="1:28" ht="38.25" x14ac:dyDescent="0.2">
      <c r="B28" s="270"/>
      <c r="C28" s="270"/>
      <c r="D28" s="270"/>
      <c r="E28" s="270"/>
      <c r="F28" s="62">
        <v>5.0000000000000001E-3</v>
      </c>
      <c r="G28" s="318" t="s">
        <v>347</v>
      </c>
      <c r="H28" s="318"/>
      <c r="I28" s="318"/>
      <c r="J28" s="318"/>
      <c r="K28" s="68">
        <v>42566</v>
      </c>
      <c r="L28" s="68">
        <v>42735</v>
      </c>
      <c r="M28" s="74" t="s">
        <v>237</v>
      </c>
      <c r="N28" s="65" t="s">
        <v>189</v>
      </c>
      <c r="O28" s="319"/>
      <c r="P28" s="264"/>
      <c r="Q28" s="264"/>
      <c r="R28" s="358"/>
      <c r="S28" s="358"/>
      <c r="U28" s="267" t="s">
        <v>402</v>
      </c>
      <c r="V28" s="267"/>
      <c r="W28" s="39" t="s">
        <v>462</v>
      </c>
      <c r="X28" s="261"/>
      <c r="Y28" s="261"/>
      <c r="Z28" s="261"/>
      <c r="AA28" s="37">
        <v>4.8999999999999998E-3</v>
      </c>
      <c r="AB28" s="76"/>
    </row>
    <row r="29" spans="1:28" ht="127.5" x14ac:dyDescent="0.2">
      <c r="B29" s="270"/>
      <c r="C29" s="270"/>
      <c r="D29" s="270"/>
      <c r="E29" s="270"/>
      <c r="F29" s="62">
        <v>5.0000000000000001E-3</v>
      </c>
      <c r="G29" s="318" t="s">
        <v>190</v>
      </c>
      <c r="H29" s="318"/>
      <c r="I29" s="318"/>
      <c r="J29" s="318"/>
      <c r="K29" s="68">
        <v>42583</v>
      </c>
      <c r="L29" s="68">
        <v>42735</v>
      </c>
      <c r="M29" s="74" t="s">
        <v>238</v>
      </c>
      <c r="N29" s="65" t="s">
        <v>187</v>
      </c>
      <c r="O29" s="319"/>
      <c r="P29" s="264"/>
      <c r="Q29" s="264"/>
      <c r="R29" s="358"/>
      <c r="S29" s="358"/>
      <c r="U29" s="267" t="s">
        <v>402</v>
      </c>
      <c r="V29" s="267"/>
      <c r="W29" s="39" t="s">
        <v>461</v>
      </c>
      <c r="X29" s="262"/>
      <c r="Y29" s="262"/>
      <c r="Z29" s="262"/>
      <c r="AA29" s="37">
        <v>4.8999999999999998E-3</v>
      </c>
      <c r="AB29" s="76"/>
    </row>
    <row r="30" spans="1:28" ht="127.5" customHeight="1" x14ac:dyDescent="0.2">
      <c r="B30" s="270">
        <v>4</v>
      </c>
      <c r="C30" s="270" t="s">
        <v>229</v>
      </c>
      <c r="D30" s="270"/>
      <c r="E30" s="270"/>
      <c r="F30" s="62">
        <v>3.0000000000000001E-3</v>
      </c>
      <c r="G30" s="318" t="s">
        <v>342</v>
      </c>
      <c r="H30" s="318"/>
      <c r="I30" s="318"/>
      <c r="J30" s="318"/>
      <c r="K30" s="68">
        <v>42522</v>
      </c>
      <c r="L30" s="73">
        <v>42735</v>
      </c>
      <c r="M30" s="69" t="s">
        <v>328</v>
      </c>
      <c r="N30" s="65" t="s">
        <v>329</v>
      </c>
      <c r="O30" s="263">
        <f>28200000+12500000</f>
        <v>40700000</v>
      </c>
      <c r="P30" s="320">
        <v>0</v>
      </c>
      <c r="Q30" s="264">
        <v>0</v>
      </c>
      <c r="R30" s="358" t="s">
        <v>239</v>
      </c>
      <c r="S30" s="358"/>
      <c r="U30" s="267" t="s">
        <v>402</v>
      </c>
      <c r="V30" s="267"/>
      <c r="W30" s="33" t="s">
        <v>463</v>
      </c>
      <c r="X30" s="260">
        <f>28200000+12500000</f>
        <v>40700000</v>
      </c>
      <c r="Y30" s="403">
        <v>0</v>
      </c>
      <c r="Z30" s="260">
        <v>0</v>
      </c>
      <c r="AA30" s="40">
        <v>2.8E-3</v>
      </c>
      <c r="AB30" s="401"/>
    </row>
    <row r="31" spans="1:28" ht="86.25" customHeight="1" x14ac:dyDescent="0.2">
      <c r="B31" s="270"/>
      <c r="C31" s="270"/>
      <c r="D31" s="270"/>
      <c r="E31" s="270"/>
      <c r="F31" s="62">
        <v>3.0000000000000001E-3</v>
      </c>
      <c r="G31" s="318" t="s">
        <v>348</v>
      </c>
      <c r="H31" s="318"/>
      <c r="I31" s="318"/>
      <c r="J31" s="318"/>
      <c r="K31" s="68">
        <v>42522</v>
      </c>
      <c r="L31" s="68">
        <v>42735</v>
      </c>
      <c r="M31" s="69" t="s">
        <v>231</v>
      </c>
      <c r="N31" s="65" t="s">
        <v>330</v>
      </c>
      <c r="O31" s="263"/>
      <c r="P31" s="321"/>
      <c r="Q31" s="264"/>
      <c r="R31" s="358"/>
      <c r="S31" s="358"/>
      <c r="U31" s="267" t="s">
        <v>401</v>
      </c>
      <c r="V31" s="267"/>
      <c r="W31" s="39" t="s">
        <v>433</v>
      </c>
      <c r="X31" s="261"/>
      <c r="Y31" s="403"/>
      <c r="Z31" s="261"/>
      <c r="AA31" s="37">
        <v>3.0000000000000001E-3</v>
      </c>
      <c r="AB31" s="451"/>
    </row>
    <row r="32" spans="1:28" ht="51" x14ac:dyDescent="0.2">
      <c r="B32" s="270"/>
      <c r="C32" s="270"/>
      <c r="D32" s="270"/>
      <c r="E32" s="270"/>
      <c r="F32" s="62">
        <v>2E-3</v>
      </c>
      <c r="G32" s="318" t="s">
        <v>343</v>
      </c>
      <c r="H32" s="318"/>
      <c r="I32" s="318"/>
      <c r="J32" s="318"/>
      <c r="K32" s="68">
        <v>42522</v>
      </c>
      <c r="L32" s="68">
        <v>42735</v>
      </c>
      <c r="M32" s="69" t="s">
        <v>232</v>
      </c>
      <c r="N32" s="65" t="s">
        <v>187</v>
      </c>
      <c r="O32" s="263"/>
      <c r="P32" s="321"/>
      <c r="Q32" s="264"/>
      <c r="R32" s="358"/>
      <c r="S32" s="358"/>
      <c r="U32" s="267" t="s">
        <v>401</v>
      </c>
      <c r="V32" s="267"/>
      <c r="W32" s="39" t="s">
        <v>434</v>
      </c>
      <c r="X32" s="261"/>
      <c r="Y32" s="403"/>
      <c r="Z32" s="261"/>
      <c r="AA32" s="37">
        <v>2E-3</v>
      </c>
      <c r="AB32" s="451"/>
    </row>
    <row r="33" spans="1:28" ht="102" x14ac:dyDescent="0.2">
      <c r="B33" s="270"/>
      <c r="C33" s="270"/>
      <c r="D33" s="270"/>
      <c r="E33" s="270"/>
      <c r="F33" s="62">
        <v>3.0000000000000001E-3</v>
      </c>
      <c r="G33" s="318" t="s">
        <v>299</v>
      </c>
      <c r="H33" s="318"/>
      <c r="I33" s="318"/>
      <c r="J33" s="318"/>
      <c r="K33" s="68">
        <v>42522</v>
      </c>
      <c r="L33" s="68">
        <v>42735</v>
      </c>
      <c r="M33" s="69" t="s">
        <v>331</v>
      </c>
      <c r="N33" s="65" t="s">
        <v>332</v>
      </c>
      <c r="O33" s="263"/>
      <c r="P33" s="322"/>
      <c r="Q33" s="264"/>
      <c r="R33" s="358"/>
      <c r="S33" s="358"/>
      <c r="U33" s="397" t="s">
        <v>401</v>
      </c>
      <c r="V33" s="398"/>
      <c r="W33" s="33" t="s">
        <v>464</v>
      </c>
      <c r="X33" s="261"/>
      <c r="Y33" s="403"/>
      <c r="Z33" s="261"/>
      <c r="AA33" s="40">
        <v>3.0000000000000001E-3</v>
      </c>
      <c r="AB33" s="451"/>
    </row>
    <row r="34" spans="1:28" ht="89.25" x14ac:dyDescent="0.2">
      <c r="B34" s="270"/>
      <c r="C34" s="270"/>
      <c r="D34" s="270"/>
      <c r="E34" s="270"/>
      <c r="F34" s="62">
        <v>2E-3</v>
      </c>
      <c r="G34" s="384" t="s">
        <v>435</v>
      </c>
      <c r="H34" s="384"/>
      <c r="I34" s="384"/>
      <c r="J34" s="384"/>
      <c r="K34" s="68">
        <v>42522</v>
      </c>
      <c r="L34" s="68">
        <v>42735</v>
      </c>
      <c r="M34" s="69" t="s">
        <v>558</v>
      </c>
      <c r="N34" s="65" t="s">
        <v>557</v>
      </c>
      <c r="O34" s="263"/>
      <c r="P34" s="71">
        <v>6886534</v>
      </c>
      <c r="Q34" s="264"/>
      <c r="R34" s="358"/>
      <c r="S34" s="358"/>
      <c r="U34" s="267" t="s">
        <v>401</v>
      </c>
      <c r="V34" s="267"/>
      <c r="W34" s="33" t="s">
        <v>436</v>
      </c>
      <c r="X34" s="262"/>
      <c r="Y34" s="72">
        <v>6374200</v>
      </c>
      <c r="Z34" s="262"/>
      <c r="AA34" s="38">
        <v>2E-3</v>
      </c>
      <c r="AB34" s="402"/>
    </row>
    <row r="35" spans="1:28" ht="51" x14ac:dyDescent="0.2">
      <c r="B35" s="270"/>
      <c r="C35" s="270"/>
      <c r="D35" s="270"/>
      <c r="E35" s="270"/>
      <c r="F35" s="62">
        <v>0.02</v>
      </c>
      <c r="G35" s="318" t="s">
        <v>204</v>
      </c>
      <c r="H35" s="318"/>
      <c r="I35" s="318"/>
      <c r="J35" s="318"/>
      <c r="K35" s="68">
        <v>42583</v>
      </c>
      <c r="L35" s="68">
        <v>42735</v>
      </c>
      <c r="M35" s="69" t="s">
        <v>205</v>
      </c>
      <c r="N35" s="65" t="s">
        <v>187</v>
      </c>
      <c r="O35" s="22">
        <v>558432000</v>
      </c>
      <c r="P35" s="71">
        <v>0</v>
      </c>
      <c r="Q35" s="71">
        <v>0</v>
      </c>
      <c r="R35" s="358" t="s">
        <v>344</v>
      </c>
      <c r="S35" s="358"/>
      <c r="U35" s="267" t="s">
        <v>401</v>
      </c>
      <c r="V35" s="267"/>
      <c r="W35" s="39" t="s">
        <v>473</v>
      </c>
      <c r="X35" s="72">
        <v>558432000</v>
      </c>
      <c r="Y35" s="72">
        <v>0</v>
      </c>
      <c r="Z35" s="72">
        <v>0</v>
      </c>
      <c r="AA35" s="38">
        <v>0.02</v>
      </c>
      <c r="AB35" s="77"/>
    </row>
    <row r="36" spans="1:28" ht="102.75" customHeight="1" x14ac:dyDescent="0.2">
      <c r="B36" s="78">
        <v>5</v>
      </c>
      <c r="C36" s="270" t="s">
        <v>230</v>
      </c>
      <c r="D36" s="270"/>
      <c r="E36" s="270"/>
      <c r="F36" s="62">
        <v>0.02</v>
      </c>
      <c r="G36" s="318" t="s">
        <v>206</v>
      </c>
      <c r="H36" s="318"/>
      <c r="I36" s="318"/>
      <c r="J36" s="318"/>
      <c r="K36" s="68">
        <v>42522</v>
      </c>
      <c r="L36" s="73">
        <v>42735</v>
      </c>
      <c r="M36" s="69" t="s">
        <v>207</v>
      </c>
      <c r="N36" s="65" t="s">
        <v>333</v>
      </c>
      <c r="O36" s="34">
        <v>0</v>
      </c>
      <c r="P36" s="34">
        <v>13385496000</v>
      </c>
      <c r="Q36" s="35">
        <v>0</v>
      </c>
      <c r="R36" s="358" t="s">
        <v>239</v>
      </c>
      <c r="S36" s="358"/>
      <c r="T36" s="79"/>
      <c r="U36" s="397" t="s">
        <v>401</v>
      </c>
      <c r="V36" s="398"/>
      <c r="W36" s="39" t="s">
        <v>437</v>
      </c>
      <c r="X36" s="72">
        <v>0</v>
      </c>
      <c r="Y36" s="80">
        <v>12890269511</v>
      </c>
      <c r="Z36" s="72">
        <v>0</v>
      </c>
      <c r="AA36" s="38">
        <v>0.02</v>
      </c>
      <c r="AB36" s="81"/>
    </row>
    <row r="37" spans="1:28" ht="114.75" x14ac:dyDescent="0.2">
      <c r="A37" s="42"/>
      <c r="B37" s="270">
        <v>6</v>
      </c>
      <c r="C37" s="270" t="s">
        <v>191</v>
      </c>
      <c r="D37" s="270"/>
      <c r="E37" s="270"/>
      <c r="F37" s="62">
        <v>0.02</v>
      </c>
      <c r="G37" s="318" t="s">
        <v>202</v>
      </c>
      <c r="H37" s="318"/>
      <c r="I37" s="318"/>
      <c r="J37" s="318"/>
      <c r="K37" s="68">
        <v>42541</v>
      </c>
      <c r="L37" s="68">
        <v>42735</v>
      </c>
      <c r="M37" s="69" t="s">
        <v>192</v>
      </c>
      <c r="N37" s="65" t="s">
        <v>193</v>
      </c>
      <c r="O37" s="387">
        <f>25850000+23500000+17500000+10000000+35643800+3000000+5000000+19300000+4647000+1376066+100359036+30000000</f>
        <v>276175902</v>
      </c>
      <c r="P37" s="319">
        <f>1782500000-P20-P22-P24-P26-P34-P75</f>
        <v>1448905866</v>
      </c>
      <c r="Q37" s="390">
        <v>0</v>
      </c>
      <c r="R37" s="358" t="s">
        <v>240</v>
      </c>
      <c r="S37" s="358"/>
      <c r="T37" s="42"/>
      <c r="U37" s="268" t="s">
        <v>401</v>
      </c>
      <c r="V37" s="268"/>
      <c r="W37" s="39" t="s">
        <v>438</v>
      </c>
      <c r="X37" s="260">
        <f>25850000+23500000+17500000+7000600+3000000+4710690+100359036+30000000</f>
        <v>211920326</v>
      </c>
      <c r="Y37" s="452">
        <f>14528471914-Y20-Y22-Y24-Y26-Y34-Y75-Y36</f>
        <v>1311997148</v>
      </c>
      <c r="Z37" s="260">
        <v>0</v>
      </c>
      <c r="AA37" s="38">
        <v>0.02</v>
      </c>
      <c r="AB37" s="399"/>
    </row>
    <row r="38" spans="1:28" ht="60.75" customHeight="1" x14ac:dyDescent="0.2">
      <c r="B38" s="270"/>
      <c r="C38" s="270"/>
      <c r="D38" s="270"/>
      <c r="E38" s="270"/>
      <c r="F38" s="62">
        <v>0.02</v>
      </c>
      <c r="G38" s="384" t="s">
        <v>194</v>
      </c>
      <c r="H38" s="384"/>
      <c r="I38" s="384"/>
      <c r="J38" s="384"/>
      <c r="K38" s="73">
        <v>42628</v>
      </c>
      <c r="L38" s="73">
        <v>42735</v>
      </c>
      <c r="M38" s="64" t="s">
        <v>195</v>
      </c>
      <c r="N38" s="65" t="s">
        <v>132</v>
      </c>
      <c r="O38" s="387"/>
      <c r="P38" s="319"/>
      <c r="Q38" s="390"/>
      <c r="R38" s="358"/>
      <c r="S38" s="358"/>
      <c r="U38" s="267" t="s">
        <v>401</v>
      </c>
      <c r="V38" s="267"/>
      <c r="W38" s="39" t="s">
        <v>450</v>
      </c>
      <c r="X38" s="262"/>
      <c r="Y38" s="453"/>
      <c r="Z38" s="261"/>
      <c r="AA38" s="38">
        <v>0.02</v>
      </c>
      <c r="AB38" s="457"/>
    </row>
    <row r="39" spans="1:28" ht="60" x14ac:dyDescent="0.2">
      <c r="B39" s="270">
        <v>7</v>
      </c>
      <c r="C39" s="270" t="s">
        <v>196</v>
      </c>
      <c r="D39" s="270"/>
      <c r="E39" s="270"/>
      <c r="F39" s="62">
        <v>0.02</v>
      </c>
      <c r="G39" s="318" t="s">
        <v>197</v>
      </c>
      <c r="H39" s="318"/>
      <c r="I39" s="318"/>
      <c r="J39" s="318"/>
      <c r="K39" s="68">
        <v>42516</v>
      </c>
      <c r="L39" s="68">
        <v>42735</v>
      </c>
      <c r="M39" s="69" t="s">
        <v>198</v>
      </c>
      <c r="N39" s="65" t="s">
        <v>199</v>
      </c>
      <c r="O39" s="389">
        <v>0</v>
      </c>
      <c r="P39" s="319"/>
      <c r="Q39" s="390"/>
      <c r="R39" s="358"/>
      <c r="S39" s="358"/>
      <c r="U39" s="267" t="s">
        <v>401</v>
      </c>
      <c r="V39" s="267"/>
      <c r="W39" s="39" t="s">
        <v>451</v>
      </c>
      <c r="X39" s="260">
        <v>0</v>
      </c>
      <c r="Y39" s="453"/>
      <c r="Z39" s="261"/>
      <c r="AA39" s="38">
        <v>0.02</v>
      </c>
      <c r="AB39" s="457"/>
    </row>
    <row r="40" spans="1:28" ht="52.5" customHeight="1" x14ac:dyDescent="0.2">
      <c r="B40" s="270"/>
      <c r="C40" s="270"/>
      <c r="D40" s="270"/>
      <c r="E40" s="270"/>
      <c r="F40" s="62">
        <v>0.02</v>
      </c>
      <c r="G40" s="318" t="s">
        <v>200</v>
      </c>
      <c r="H40" s="318"/>
      <c r="I40" s="318"/>
      <c r="J40" s="318"/>
      <c r="K40" s="68">
        <v>42522</v>
      </c>
      <c r="L40" s="73">
        <v>42735</v>
      </c>
      <c r="M40" s="69" t="s">
        <v>201</v>
      </c>
      <c r="N40" s="65" t="s">
        <v>187</v>
      </c>
      <c r="O40" s="389"/>
      <c r="P40" s="319"/>
      <c r="Q40" s="390"/>
      <c r="R40" s="358"/>
      <c r="S40" s="358"/>
      <c r="U40" s="267" t="s">
        <v>401</v>
      </c>
      <c r="V40" s="267"/>
      <c r="W40" s="39" t="s">
        <v>452</v>
      </c>
      <c r="X40" s="262"/>
      <c r="Y40" s="454"/>
      <c r="Z40" s="262"/>
      <c r="AA40" s="38">
        <v>0.02</v>
      </c>
      <c r="AB40" s="400"/>
    </row>
    <row r="41" spans="1:28" ht="51" x14ac:dyDescent="0.2">
      <c r="A41" s="82"/>
      <c r="B41" s="270">
        <v>8</v>
      </c>
      <c r="C41" s="270" t="s">
        <v>241</v>
      </c>
      <c r="D41" s="270"/>
      <c r="E41" s="270"/>
      <c r="F41" s="62">
        <v>3.0000000000000001E-3</v>
      </c>
      <c r="G41" s="318" t="s">
        <v>412</v>
      </c>
      <c r="H41" s="318"/>
      <c r="I41" s="318"/>
      <c r="J41" s="318"/>
      <c r="K41" s="68">
        <v>42552</v>
      </c>
      <c r="L41" s="68">
        <v>42735</v>
      </c>
      <c r="M41" s="388" t="s">
        <v>187</v>
      </c>
      <c r="N41" s="317" t="s">
        <v>242</v>
      </c>
      <c r="O41" s="263">
        <v>15000000</v>
      </c>
      <c r="P41" s="264">
        <v>0</v>
      </c>
      <c r="Q41" s="264">
        <v>0</v>
      </c>
      <c r="R41" s="264" t="s">
        <v>243</v>
      </c>
      <c r="S41" s="264"/>
      <c r="T41" s="82"/>
      <c r="U41" s="267" t="s">
        <v>401</v>
      </c>
      <c r="V41" s="267"/>
      <c r="W41" s="39" t="s">
        <v>475</v>
      </c>
      <c r="X41" s="260">
        <v>15000000</v>
      </c>
      <c r="Y41" s="452">
        <v>0</v>
      </c>
      <c r="Z41" s="260">
        <v>0</v>
      </c>
      <c r="AA41" s="41">
        <v>3.0000000000000001E-3</v>
      </c>
      <c r="AB41" s="401"/>
    </row>
    <row r="42" spans="1:28" ht="25.5" x14ac:dyDescent="0.2">
      <c r="A42" s="82"/>
      <c r="B42" s="270"/>
      <c r="C42" s="270"/>
      <c r="D42" s="270"/>
      <c r="E42" s="270"/>
      <c r="F42" s="62">
        <v>4.0000000000000001E-3</v>
      </c>
      <c r="G42" s="318" t="s">
        <v>244</v>
      </c>
      <c r="H42" s="318"/>
      <c r="I42" s="318"/>
      <c r="J42" s="318"/>
      <c r="K42" s="68">
        <v>42552</v>
      </c>
      <c r="L42" s="68">
        <v>42735</v>
      </c>
      <c r="M42" s="388"/>
      <c r="N42" s="317"/>
      <c r="O42" s="263"/>
      <c r="P42" s="264"/>
      <c r="Q42" s="264"/>
      <c r="R42" s="264"/>
      <c r="S42" s="264"/>
      <c r="T42" s="82"/>
      <c r="U42" s="267" t="s">
        <v>401</v>
      </c>
      <c r="V42" s="267"/>
      <c r="W42" s="39" t="s">
        <v>476</v>
      </c>
      <c r="X42" s="261"/>
      <c r="Y42" s="453"/>
      <c r="Z42" s="261"/>
      <c r="AA42" s="41">
        <v>4.0000000000000001E-3</v>
      </c>
      <c r="AB42" s="451"/>
    </row>
    <row r="43" spans="1:28" ht="51" x14ac:dyDescent="0.2">
      <c r="B43" s="270"/>
      <c r="C43" s="270"/>
      <c r="D43" s="270"/>
      <c r="E43" s="270"/>
      <c r="F43" s="62">
        <v>7.0000000000000001E-3</v>
      </c>
      <c r="G43" s="318" t="s">
        <v>351</v>
      </c>
      <c r="H43" s="318"/>
      <c r="I43" s="318"/>
      <c r="J43" s="318"/>
      <c r="K43" s="68">
        <v>42552</v>
      </c>
      <c r="L43" s="68">
        <v>42735</v>
      </c>
      <c r="M43" s="388"/>
      <c r="N43" s="317"/>
      <c r="O43" s="263"/>
      <c r="P43" s="264"/>
      <c r="Q43" s="264"/>
      <c r="R43" s="264"/>
      <c r="S43" s="264"/>
      <c r="U43" s="267" t="s">
        <v>401</v>
      </c>
      <c r="V43" s="267"/>
      <c r="W43" s="39" t="s">
        <v>477</v>
      </c>
      <c r="X43" s="261"/>
      <c r="Y43" s="453"/>
      <c r="Z43" s="261"/>
      <c r="AA43" s="38">
        <v>7.0000000000000001E-3</v>
      </c>
      <c r="AB43" s="451"/>
    </row>
    <row r="44" spans="1:28" ht="58.5" customHeight="1" x14ac:dyDescent="0.2">
      <c r="B44" s="270"/>
      <c r="C44" s="270"/>
      <c r="D44" s="270"/>
      <c r="E44" s="270"/>
      <c r="F44" s="62">
        <v>6.0000000000000001E-3</v>
      </c>
      <c r="G44" s="318" t="s">
        <v>300</v>
      </c>
      <c r="H44" s="318"/>
      <c r="I44" s="318"/>
      <c r="J44" s="318"/>
      <c r="K44" s="68">
        <v>42552</v>
      </c>
      <c r="L44" s="68">
        <v>42735</v>
      </c>
      <c r="M44" s="388"/>
      <c r="N44" s="317"/>
      <c r="O44" s="263"/>
      <c r="P44" s="264"/>
      <c r="Q44" s="264"/>
      <c r="R44" s="264"/>
      <c r="S44" s="264"/>
      <c r="U44" s="267" t="s">
        <v>401</v>
      </c>
      <c r="V44" s="267"/>
      <c r="W44" s="39" t="s">
        <v>478</v>
      </c>
      <c r="X44" s="262"/>
      <c r="Y44" s="454"/>
      <c r="Z44" s="262"/>
      <c r="AA44" s="38">
        <v>6.0000000000000001E-3</v>
      </c>
      <c r="AB44" s="402"/>
    </row>
    <row r="45" spans="1:28" ht="162" customHeight="1" x14ac:dyDescent="0.2">
      <c r="B45" s="270">
        <v>9</v>
      </c>
      <c r="C45" s="270" t="s">
        <v>455</v>
      </c>
      <c r="D45" s="270"/>
      <c r="E45" s="270"/>
      <c r="F45" s="62">
        <v>0.02</v>
      </c>
      <c r="G45" s="391" t="s">
        <v>302</v>
      </c>
      <c r="H45" s="391"/>
      <c r="I45" s="391"/>
      <c r="J45" s="391"/>
      <c r="K45" s="68">
        <v>42552</v>
      </c>
      <c r="L45" s="68">
        <v>42735</v>
      </c>
      <c r="M45" s="388" t="s">
        <v>245</v>
      </c>
      <c r="N45" s="317" t="s">
        <v>242</v>
      </c>
      <c r="O45" s="263">
        <f>8200000*5</f>
        <v>41000000</v>
      </c>
      <c r="P45" s="264">
        <v>0</v>
      </c>
      <c r="Q45" s="264">
        <v>0</v>
      </c>
      <c r="R45" s="264" t="s">
        <v>246</v>
      </c>
      <c r="S45" s="264"/>
      <c r="U45" s="267" t="s">
        <v>402</v>
      </c>
      <c r="V45" s="267"/>
      <c r="W45" s="39" t="s">
        <v>474</v>
      </c>
      <c r="X45" s="260">
        <v>41000000</v>
      </c>
      <c r="Y45" s="452">
        <v>0</v>
      </c>
      <c r="Z45" s="260">
        <v>0</v>
      </c>
      <c r="AA45" s="37">
        <v>0.01</v>
      </c>
      <c r="AB45" s="401"/>
    </row>
    <row r="46" spans="1:28" ht="174.75" customHeight="1" x14ac:dyDescent="0.2">
      <c r="B46" s="270"/>
      <c r="C46" s="270"/>
      <c r="D46" s="270"/>
      <c r="E46" s="270"/>
      <c r="F46" s="62">
        <v>0.01</v>
      </c>
      <c r="G46" s="318" t="s">
        <v>453</v>
      </c>
      <c r="H46" s="318"/>
      <c r="I46" s="318"/>
      <c r="J46" s="318"/>
      <c r="K46" s="68">
        <v>42552</v>
      </c>
      <c r="L46" s="68">
        <v>42735</v>
      </c>
      <c r="M46" s="388"/>
      <c r="N46" s="317"/>
      <c r="O46" s="263"/>
      <c r="P46" s="264"/>
      <c r="Q46" s="264"/>
      <c r="R46" s="264"/>
      <c r="S46" s="264"/>
      <c r="U46" s="267" t="s">
        <v>402</v>
      </c>
      <c r="V46" s="267"/>
      <c r="W46" s="39" t="s">
        <v>550</v>
      </c>
      <c r="X46" s="261"/>
      <c r="Y46" s="453"/>
      <c r="Z46" s="261"/>
      <c r="AA46" s="37">
        <v>7.4999999999999997E-3</v>
      </c>
      <c r="AB46" s="451"/>
    </row>
    <row r="47" spans="1:28" ht="104.25" customHeight="1" x14ac:dyDescent="0.2">
      <c r="B47" s="270"/>
      <c r="C47" s="270"/>
      <c r="D47" s="270"/>
      <c r="E47" s="270"/>
      <c r="F47" s="62">
        <v>0.01</v>
      </c>
      <c r="G47" s="386" t="s">
        <v>247</v>
      </c>
      <c r="H47" s="386"/>
      <c r="I47" s="386"/>
      <c r="J47" s="386"/>
      <c r="K47" s="68">
        <v>42552</v>
      </c>
      <c r="L47" s="68">
        <v>42735</v>
      </c>
      <c r="M47" s="388"/>
      <c r="N47" s="317"/>
      <c r="O47" s="263"/>
      <c r="P47" s="264"/>
      <c r="Q47" s="264"/>
      <c r="R47" s="264"/>
      <c r="S47" s="264"/>
      <c r="U47" s="267" t="s">
        <v>402</v>
      </c>
      <c r="V47" s="267"/>
      <c r="W47" s="39" t="s">
        <v>420</v>
      </c>
      <c r="X47" s="261"/>
      <c r="Y47" s="453"/>
      <c r="Z47" s="261"/>
      <c r="AA47" s="37">
        <v>7.4999999999999997E-3</v>
      </c>
      <c r="AB47" s="451"/>
    </row>
    <row r="48" spans="1:28" ht="127.5" x14ac:dyDescent="0.2">
      <c r="B48" s="270"/>
      <c r="C48" s="270"/>
      <c r="D48" s="270"/>
      <c r="E48" s="270"/>
      <c r="F48" s="62">
        <v>0.01</v>
      </c>
      <c r="G48" s="318" t="s">
        <v>301</v>
      </c>
      <c r="H48" s="318"/>
      <c r="I48" s="318"/>
      <c r="J48" s="318"/>
      <c r="K48" s="68">
        <v>42552</v>
      </c>
      <c r="L48" s="68">
        <v>42735</v>
      </c>
      <c r="M48" s="388"/>
      <c r="N48" s="317"/>
      <c r="O48" s="263"/>
      <c r="P48" s="264"/>
      <c r="Q48" s="264"/>
      <c r="R48" s="264"/>
      <c r="S48" s="264"/>
      <c r="U48" s="267" t="s">
        <v>402</v>
      </c>
      <c r="V48" s="267"/>
      <c r="W48" s="39" t="s">
        <v>421</v>
      </c>
      <c r="X48" s="262"/>
      <c r="Y48" s="454"/>
      <c r="Z48" s="262"/>
      <c r="AA48" s="37">
        <v>7.4999999999999997E-3</v>
      </c>
      <c r="AB48" s="402"/>
    </row>
    <row r="49" spans="1:30" ht="92.25" customHeight="1" x14ac:dyDescent="0.2">
      <c r="A49" s="42"/>
      <c r="B49" s="270">
        <v>10</v>
      </c>
      <c r="C49" s="270" t="s">
        <v>172</v>
      </c>
      <c r="D49" s="270"/>
      <c r="E49" s="270"/>
      <c r="F49" s="62">
        <v>5.0000000000000001E-3</v>
      </c>
      <c r="G49" s="318" t="s">
        <v>127</v>
      </c>
      <c r="H49" s="318"/>
      <c r="I49" s="318"/>
      <c r="J49" s="318"/>
      <c r="K49" s="68">
        <v>42552</v>
      </c>
      <c r="L49" s="68">
        <v>42735</v>
      </c>
      <c r="M49" s="69" t="s">
        <v>135</v>
      </c>
      <c r="N49" s="83" t="s">
        <v>132</v>
      </c>
      <c r="O49" s="263">
        <f>3900000*6</f>
        <v>23400000</v>
      </c>
      <c r="P49" s="264">
        <v>0</v>
      </c>
      <c r="Q49" s="264">
        <v>0</v>
      </c>
      <c r="R49" s="264" t="s">
        <v>130</v>
      </c>
      <c r="S49" s="264"/>
      <c r="U49" s="267" t="s">
        <v>401</v>
      </c>
      <c r="V49" s="267"/>
      <c r="W49" s="39" t="s">
        <v>439</v>
      </c>
      <c r="X49" s="260">
        <v>23400000</v>
      </c>
      <c r="Y49" s="260">
        <v>0</v>
      </c>
      <c r="Z49" s="260">
        <v>0</v>
      </c>
      <c r="AA49" s="38">
        <v>5.0000000000000001E-3</v>
      </c>
      <c r="AB49" s="399"/>
    </row>
    <row r="50" spans="1:30" ht="83.25" customHeight="1" x14ac:dyDescent="0.2">
      <c r="B50" s="270"/>
      <c r="C50" s="270"/>
      <c r="D50" s="270"/>
      <c r="E50" s="270"/>
      <c r="F50" s="62">
        <v>5.0000000000000001E-3</v>
      </c>
      <c r="G50" s="318" t="s">
        <v>128</v>
      </c>
      <c r="H50" s="318"/>
      <c r="I50" s="318"/>
      <c r="J50" s="318"/>
      <c r="K50" s="73">
        <v>42552</v>
      </c>
      <c r="L50" s="73">
        <v>42735</v>
      </c>
      <c r="M50" s="69" t="s">
        <v>134</v>
      </c>
      <c r="N50" s="83" t="s">
        <v>133</v>
      </c>
      <c r="O50" s="263"/>
      <c r="P50" s="264"/>
      <c r="Q50" s="264"/>
      <c r="R50" s="264" t="s">
        <v>131</v>
      </c>
      <c r="S50" s="264"/>
      <c r="U50" s="267" t="s">
        <v>401</v>
      </c>
      <c r="V50" s="267"/>
      <c r="W50" s="39" t="s">
        <v>440</v>
      </c>
      <c r="X50" s="261"/>
      <c r="Y50" s="261"/>
      <c r="Z50" s="261"/>
      <c r="AA50" s="37">
        <v>5.0000000000000001E-3</v>
      </c>
      <c r="AB50" s="457"/>
    </row>
    <row r="51" spans="1:30" ht="60" customHeight="1" x14ac:dyDescent="0.2">
      <c r="B51" s="270"/>
      <c r="C51" s="270"/>
      <c r="D51" s="270"/>
      <c r="E51" s="270"/>
      <c r="F51" s="62">
        <v>5.0000000000000001E-3</v>
      </c>
      <c r="G51" s="384" t="s">
        <v>417</v>
      </c>
      <c r="H51" s="384"/>
      <c r="I51" s="384"/>
      <c r="J51" s="384"/>
      <c r="K51" s="73">
        <v>42723</v>
      </c>
      <c r="L51" s="73">
        <v>42735</v>
      </c>
      <c r="M51" s="69" t="s">
        <v>136</v>
      </c>
      <c r="N51" s="83" t="s">
        <v>132</v>
      </c>
      <c r="O51" s="263"/>
      <c r="P51" s="264"/>
      <c r="Q51" s="264"/>
      <c r="R51" s="264"/>
      <c r="S51" s="264"/>
      <c r="U51" s="267" t="s">
        <v>401</v>
      </c>
      <c r="V51" s="267"/>
      <c r="W51" s="39" t="s">
        <v>441</v>
      </c>
      <c r="X51" s="261"/>
      <c r="Y51" s="261"/>
      <c r="Z51" s="261"/>
      <c r="AA51" s="38">
        <v>5.0000000000000001E-3</v>
      </c>
      <c r="AB51" s="457"/>
    </row>
    <row r="52" spans="1:30" ht="60.75" customHeight="1" x14ac:dyDescent="0.2">
      <c r="B52" s="270">
        <v>11</v>
      </c>
      <c r="C52" s="270" t="s">
        <v>126</v>
      </c>
      <c r="D52" s="270"/>
      <c r="E52" s="270"/>
      <c r="F52" s="62">
        <v>5.0000000000000001E-3</v>
      </c>
      <c r="G52" s="318" t="s">
        <v>129</v>
      </c>
      <c r="H52" s="318"/>
      <c r="I52" s="318"/>
      <c r="J52" s="318"/>
      <c r="K52" s="68">
        <v>42552</v>
      </c>
      <c r="L52" s="68">
        <v>42735</v>
      </c>
      <c r="M52" s="69" t="s">
        <v>137</v>
      </c>
      <c r="N52" s="83" t="s">
        <v>132</v>
      </c>
      <c r="O52" s="263"/>
      <c r="P52" s="264"/>
      <c r="Q52" s="264"/>
      <c r="R52" s="264" t="s">
        <v>131</v>
      </c>
      <c r="S52" s="264"/>
      <c r="U52" s="268" t="s">
        <v>401</v>
      </c>
      <c r="V52" s="268"/>
      <c r="W52" s="33" t="s">
        <v>528</v>
      </c>
      <c r="X52" s="261"/>
      <c r="Y52" s="261"/>
      <c r="Z52" s="261"/>
      <c r="AA52" s="40">
        <v>5.0000000000000001E-3</v>
      </c>
      <c r="AB52" s="457"/>
    </row>
    <row r="53" spans="1:30" ht="41.25" customHeight="1" x14ac:dyDescent="0.2">
      <c r="B53" s="270"/>
      <c r="C53" s="270"/>
      <c r="D53" s="270"/>
      <c r="E53" s="270"/>
      <c r="F53" s="62">
        <v>5.0000000000000001E-3</v>
      </c>
      <c r="G53" s="318" t="s">
        <v>139</v>
      </c>
      <c r="H53" s="318"/>
      <c r="I53" s="318"/>
      <c r="J53" s="318"/>
      <c r="K53" s="68">
        <v>42552</v>
      </c>
      <c r="L53" s="68">
        <v>42735</v>
      </c>
      <c r="M53" s="69" t="s">
        <v>138</v>
      </c>
      <c r="N53" s="83" t="s">
        <v>132</v>
      </c>
      <c r="O53" s="263"/>
      <c r="P53" s="264"/>
      <c r="Q53" s="264"/>
      <c r="R53" s="264"/>
      <c r="S53" s="264"/>
      <c r="U53" s="268" t="s">
        <v>401</v>
      </c>
      <c r="V53" s="268"/>
      <c r="W53" s="33" t="s">
        <v>529</v>
      </c>
      <c r="X53" s="261"/>
      <c r="Y53" s="261"/>
      <c r="Z53" s="261"/>
      <c r="AA53" s="40">
        <v>5.0000000000000001E-3</v>
      </c>
      <c r="AB53" s="457"/>
    </row>
    <row r="54" spans="1:30" ht="48" x14ac:dyDescent="0.2">
      <c r="B54" s="270"/>
      <c r="C54" s="270"/>
      <c r="D54" s="270"/>
      <c r="E54" s="270"/>
      <c r="F54" s="62">
        <v>5.0000000000000001E-3</v>
      </c>
      <c r="G54" s="318" t="s">
        <v>140</v>
      </c>
      <c r="H54" s="318"/>
      <c r="I54" s="318"/>
      <c r="J54" s="318"/>
      <c r="K54" s="68">
        <v>42552</v>
      </c>
      <c r="L54" s="68">
        <v>42735</v>
      </c>
      <c r="M54" s="69" t="s">
        <v>141</v>
      </c>
      <c r="N54" s="83" t="s">
        <v>132</v>
      </c>
      <c r="O54" s="263"/>
      <c r="P54" s="264"/>
      <c r="Q54" s="264"/>
      <c r="R54" s="264"/>
      <c r="S54" s="264"/>
      <c r="U54" s="267" t="s">
        <v>401</v>
      </c>
      <c r="V54" s="267"/>
      <c r="W54" s="39" t="s">
        <v>415</v>
      </c>
      <c r="X54" s="261"/>
      <c r="Y54" s="261"/>
      <c r="Z54" s="261"/>
      <c r="AA54" s="37">
        <v>5.0000000000000001E-3</v>
      </c>
      <c r="AB54" s="457"/>
    </row>
    <row r="55" spans="1:30" ht="62.25" customHeight="1" x14ac:dyDescent="0.2">
      <c r="B55" s="270">
        <v>12</v>
      </c>
      <c r="C55" s="270" t="s">
        <v>164</v>
      </c>
      <c r="D55" s="270"/>
      <c r="E55" s="270"/>
      <c r="F55" s="62">
        <v>5.0000000000000001E-3</v>
      </c>
      <c r="G55" s="318" t="s">
        <v>166</v>
      </c>
      <c r="H55" s="318"/>
      <c r="I55" s="318"/>
      <c r="J55" s="318"/>
      <c r="K55" s="68">
        <v>42705</v>
      </c>
      <c r="L55" s="68">
        <v>42735</v>
      </c>
      <c r="M55" s="69" t="s">
        <v>362</v>
      </c>
      <c r="N55" s="83" t="s">
        <v>132</v>
      </c>
      <c r="O55" s="263"/>
      <c r="P55" s="264"/>
      <c r="Q55" s="264"/>
      <c r="R55" s="264" t="s">
        <v>131</v>
      </c>
      <c r="S55" s="264"/>
      <c r="U55" s="267" t="s">
        <v>401</v>
      </c>
      <c r="V55" s="267"/>
      <c r="W55" s="39" t="s">
        <v>442</v>
      </c>
      <c r="X55" s="261"/>
      <c r="Y55" s="261"/>
      <c r="Z55" s="261"/>
      <c r="AA55" s="37">
        <v>5.0000000000000001E-3</v>
      </c>
      <c r="AB55" s="457"/>
    </row>
    <row r="56" spans="1:30" ht="66" customHeight="1" x14ac:dyDescent="0.2">
      <c r="B56" s="270"/>
      <c r="C56" s="270"/>
      <c r="D56" s="270"/>
      <c r="E56" s="270"/>
      <c r="F56" s="62">
        <v>5.0000000000000001E-3</v>
      </c>
      <c r="G56" s="318" t="s">
        <v>165</v>
      </c>
      <c r="H56" s="318"/>
      <c r="I56" s="318"/>
      <c r="J56" s="318"/>
      <c r="K56" s="68">
        <v>42370</v>
      </c>
      <c r="L56" s="68">
        <v>42735</v>
      </c>
      <c r="M56" s="69" t="s">
        <v>167</v>
      </c>
      <c r="N56" s="83" t="s">
        <v>132</v>
      </c>
      <c r="O56" s="263"/>
      <c r="P56" s="264"/>
      <c r="Q56" s="264"/>
      <c r="R56" s="264"/>
      <c r="S56" s="264"/>
      <c r="U56" s="267" t="s">
        <v>401</v>
      </c>
      <c r="V56" s="267"/>
      <c r="W56" s="39" t="s">
        <v>443</v>
      </c>
      <c r="X56" s="261"/>
      <c r="Y56" s="261"/>
      <c r="Z56" s="261"/>
      <c r="AA56" s="37">
        <v>5.0000000000000001E-3</v>
      </c>
      <c r="AB56" s="457"/>
    </row>
    <row r="57" spans="1:30" ht="57" customHeight="1" x14ac:dyDescent="0.2">
      <c r="B57" s="270"/>
      <c r="C57" s="270"/>
      <c r="D57" s="270"/>
      <c r="E57" s="270"/>
      <c r="F57" s="62">
        <v>5.0000000000000001E-3</v>
      </c>
      <c r="G57" s="384" t="s">
        <v>416</v>
      </c>
      <c r="H57" s="384"/>
      <c r="I57" s="384"/>
      <c r="J57" s="384"/>
      <c r="K57" s="68">
        <v>42552</v>
      </c>
      <c r="L57" s="68">
        <v>42735</v>
      </c>
      <c r="M57" s="69" t="s">
        <v>168</v>
      </c>
      <c r="N57" s="83" t="s">
        <v>132</v>
      </c>
      <c r="O57" s="263"/>
      <c r="P57" s="264"/>
      <c r="Q57" s="264"/>
      <c r="R57" s="264"/>
      <c r="S57" s="264"/>
      <c r="U57" s="267" t="s">
        <v>401</v>
      </c>
      <c r="V57" s="267"/>
      <c r="W57" s="39" t="s">
        <v>444</v>
      </c>
      <c r="X57" s="262"/>
      <c r="Y57" s="262"/>
      <c r="Z57" s="262"/>
      <c r="AA57" s="37">
        <v>5.0000000000000001E-3</v>
      </c>
      <c r="AB57" s="400"/>
    </row>
    <row r="58" spans="1:30" ht="51" x14ac:dyDescent="0.2">
      <c r="A58" s="42"/>
      <c r="B58" s="270">
        <v>13</v>
      </c>
      <c r="C58" s="270" t="s">
        <v>163</v>
      </c>
      <c r="D58" s="270"/>
      <c r="E58" s="270"/>
      <c r="F58" s="62">
        <v>1.4999999999999999E-2</v>
      </c>
      <c r="G58" s="318" t="s">
        <v>303</v>
      </c>
      <c r="H58" s="318"/>
      <c r="I58" s="318"/>
      <c r="J58" s="318"/>
      <c r="K58" s="68">
        <v>42552</v>
      </c>
      <c r="L58" s="68">
        <v>42735</v>
      </c>
      <c r="M58" s="373" t="s">
        <v>309</v>
      </c>
      <c r="N58" s="374" t="s">
        <v>285</v>
      </c>
      <c r="O58" s="263">
        <f>4700000*0</f>
        <v>0</v>
      </c>
      <c r="P58" s="264">
        <v>0</v>
      </c>
      <c r="Q58" s="264">
        <v>0</v>
      </c>
      <c r="R58" s="264" t="s">
        <v>143</v>
      </c>
      <c r="S58" s="264"/>
      <c r="T58" s="42"/>
      <c r="U58" s="267" t="s">
        <v>401</v>
      </c>
      <c r="V58" s="267"/>
      <c r="W58" s="39" t="s">
        <v>445</v>
      </c>
      <c r="X58" s="260">
        <v>0</v>
      </c>
      <c r="Y58" s="260">
        <v>0</v>
      </c>
      <c r="Z58" s="260">
        <v>0</v>
      </c>
      <c r="AA58" s="37">
        <v>1.4999999999999999E-2</v>
      </c>
      <c r="AB58" s="399"/>
    </row>
    <row r="59" spans="1:30" ht="51" x14ac:dyDescent="0.2">
      <c r="A59" s="42"/>
      <c r="B59" s="270"/>
      <c r="C59" s="270"/>
      <c r="D59" s="270"/>
      <c r="E59" s="270"/>
      <c r="F59" s="62">
        <v>1.4999999999999999E-2</v>
      </c>
      <c r="G59" s="318" t="s">
        <v>304</v>
      </c>
      <c r="H59" s="318"/>
      <c r="I59" s="318"/>
      <c r="J59" s="318"/>
      <c r="K59" s="68">
        <v>42552</v>
      </c>
      <c r="L59" s="68">
        <v>42735</v>
      </c>
      <c r="M59" s="373"/>
      <c r="N59" s="374"/>
      <c r="O59" s="263"/>
      <c r="P59" s="264"/>
      <c r="Q59" s="264"/>
      <c r="R59" s="264"/>
      <c r="S59" s="264"/>
      <c r="T59" s="42"/>
      <c r="U59" s="267" t="s">
        <v>401</v>
      </c>
      <c r="V59" s="267"/>
      <c r="W59" s="39" t="s">
        <v>446</v>
      </c>
      <c r="X59" s="261"/>
      <c r="Y59" s="261"/>
      <c r="Z59" s="261"/>
      <c r="AA59" s="37">
        <v>1.4999999999999999E-2</v>
      </c>
      <c r="AB59" s="457"/>
    </row>
    <row r="60" spans="1:30" ht="72.75" customHeight="1" x14ac:dyDescent="0.2">
      <c r="B60" s="78">
        <v>14</v>
      </c>
      <c r="C60" s="270" t="s">
        <v>307</v>
      </c>
      <c r="D60" s="270"/>
      <c r="E60" s="270"/>
      <c r="F60" s="62">
        <v>0.01</v>
      </c>
      <c r="G60" s="318" t="s">
        <v>305</v>
      </c>
      <c r="H60" s="318"/>
      <c r="I60" s="318"/>
      <c r="J60" s="318"/>
      <c r="K60" s="68">
        <v>42552</v>
      </c>
      <c r="L60" s="68">
        <v>42735</v>
      </c>
      <c r="M60" s="64" t="s">
        <v>308</v>
      </c>
      <c r="N60" s="65" t="s">
        <v>132</v>
      </c>
      <c r="O60" s="263"/>
      <c r="P60" s="264"/>
      <c r="Q60" s="264"/>
      <c r="R60" s="264" t="s">
        <v>306</v>
      </c>
      <c r="S60" s="264"/>
      <c r="U60" s="267" t="s">
        <v>401</v>
      </c>
      <c r="V60" s="267"/>
      <c r="W60" s="39" t="s">
        <v>447</v>
      </c>
      <c r="X60" s="262"/>
      <c r="Y60" s="262"/>
      <c r="Z60" s="262"/>
      <c r="AA60" s="38">
        <v>0.01</v>
      </c>
      <c r="AB60" s="400"/>
    </row>
    <row r="61" spans="1:30" s="46" customFormat="1" ht="409.5" customHeight="1" x14ac:dyDescent="0.2">
      <c r="A61" s="45"/>
      <c r="B61" s="270">
        <v>15</v>
      </c>
      <c r="C61" s="324" t="s">
        <v>144</v>
      </c>
      <c r="D61" s="324"/>
      <c r="E61" s="324"/>
      <c r="F61" s="62">
        <v>0.01</v>
      </c>
      <c r="G61" s="318" t="s">
        <v>310</v>
      </c>
      <c r="H61" s="318"/>
      <c r="I61" s="318"/>
      <c r="J61" s="318"/>
      <c r="K61" s="68">
        <v>42522</v>
      </c>
      <c r="L61" s="68">
        <v>42735</v>
      </c>
      <c r="M61" s="74" t="s">
        <v>311</v>
      </c>
      <c r="N61" s="83" t="s">
        <v>145</v>
      </c>
      <c r="O61" s="313">
        <f>15400000+16500000</f>
        <v>31900000</v>
      </c>
      <c r="P61" s="320">
        <v>0</v>
      </c>
      <c r="Q61" s="320">
        <v>0</v>
      </c>
      <c r="R61" s="323" t="s">
        <v>169</v>
      </c>
      <c r="S61" s="323"/>
      <c r="T61" s="84"/>
      <c r="U61" s="268" t="s">
        <v>402</v>
      </c>
      <c r="V61" s="268"/>
      <c r="W61" s="33" t="s">
        <v>479</v>
      </c>
      <c r="X61" s="461">
        <f>15400000+16500000</f>
        <v>31900000</v>
      </c>
      <c r="Y61" s="260">
        <v>0</v>
      </c>
      <c r="Z61" s="260">
        <v>0</v>
      </c>
      <c r="AA61" s="75">
        <v>7.0000000000000001E-3</v>
      </c>
      <c r="AB61" s="458"/>
    </row>
    <row r="62" spans="1:30" s="46" customFormat="1" ht="187.5" customHeight="1" x14ac:dyDescent="0.2">
      <c r="B62" s="270"/>
      <c r="C62" s="324"/>
      <c r="D62" s="324"/>
      <c r="E62" s="324"/>
      <c r="F62" s="62">
        <v>5.0000000000000001E-3</v>
      </c>
      <c r="G62" s="318" t="s">
        <v>146</v>
      </c>
      <c r="H62" s="318"/>
      <c r="I62" s="318"/>
      <c r="J62" s="318"/>
      <c r="K62" s="73">
        <v>42522</v>
      </c>
      <c r="L62" s="73">
        <v>42735</v>
      </c>
      <c r="M62" s="67" t="s">
        <v>147</v>
      </c>
      <c r="N62" s="83" t="s">
        <v>148</v>
      </c>
      <c r="O62" s="314"/>
      <c r="P62" s="321"/>
      <c r="Q62" s="321"/>
      <c r="R62" s="264" t="s">
        <v>170</v>
      </c>
      <c r="S62" s="264"/>
      <c r="U62" s="268" t="s">
        <v>401</v>
      </c>
      <c r="V62" s="268"/>
      <c r="W62" s="33" t="s">
        <v>480</v>
      </c>
      <c r="X62" s="462"/>
      <c r="Y62" s="261"/>
      <c r="Z62" s="261"/>
      <c r="AA62" s="38">
        <v>5.0000000000000001E-3</v>
      </c>
      <c r="AB62" s="459"/>
    </row>
    <row r="63" spans="1:30" s="46" customFormat="1" ht="93.75" customHeight="1" x14ac:dyDescent="0.2">
      <c r="B63" s="270">
        <v>16</v>
      </c>
      <c r="C63" s="270" t="s">
        <v>149</v>
      </c>
      <c r="D63" s="270"/>
      <c r="E63" s="270"/>
      <c r="F63" s="62">
        <v>0.01</v>
      </c>
      <c r="G63" s="318" t="s">
        <v>150</v>
      </c>
      <c r="H63" s="318"/>
      <c r="I63" s="318"/>
      <c r="J63" s="318"/>
      <c r="K63" s="73">
        <v>42522</v>
      </c>
      <c r="L63" s="73">
        <v>42735</v>
      </c>
      <c r="M63" s="67" t="s">
        <v>151</v>
      </c>
      <c r="N63" s="83" t="s">
        <v>152</v>
      </c>
      <c r="O63" s="314"/>
      <c r="P63" s="321"/>
      <c r="Q63" s="321"/>
      <c r="R63" s="264" t="s">
        <v>170</v>
      </c>
      <c r="S63" s="264"/>
      <c r="U63" s="268" t="s">
        <v>401</v>
      </c>
      <c r="V63" s="268"/>
      <c r="W63" s="33" t="s">
        <v>481</v>
      </c>
      <c r="X63" s="462"/>
      <c r="Y63" s="261"/>
      <c r="Z63" s="261"/>
      <c r="AA63" s="38">
        <v>0.01</v>
      </c>
      <c r="AB63" s="459"/>
      <c r="AD63" s="46">
        <f>538+317</f>
        <v>855</v>
      </c>
    </row>
    <row r="64" spans="1:30" s="46" customFormat="1" ht="77.25" customHeight="1" x14ac:dyDescent="0.2">
      <c r="B64" s="270"/>
      <c r="C64" s="270"/>
      <c r="D64" s="270"/>
      <c r="E64" s="270"/>
      <c r="F64" s="62">
        <v>6.0000000000000001E-3</v>
      </c>
      <c r="G64" s="318" t="s">
        <v>294</v>
      </c>
      <c r="H64" s="318"/>
      <c r="I64" s="318"/>
      <c r="J64" s="318"/>
      <c r="K64" s="73">
        <v>42522</v>
      </c>
      <c r="L64" s="73">
        <v>42735</v>
      </c>
      <c r="M64" s="74" t="s">
        <v>312</v>
      </c>
      <c r="N64" s="83" t="s">
        <v>153</v>
      </c>
      <c r="O64" s="314"/>
      <c r="P64" s="321"/>
      <c r="Q64" s="321"/>
      <c r="R64" s="264" t="s">
        <v>170</v>
      </c>
      <c r="S64" s="264"/>
      <c r="U64" s="268" t="s">
        <v>401</v>
      </c>
      <c r="V64" s="268"/>
      <c r="W64" s="33" t="s">
        <v>482</v>
      </c>
      <c r="X64" s="462"/>
      <c r="Y64" s="261"/>
      <c r="Z64" s="261"/>
      <c r="AA64" s="38">
        <v>6.0000000000000001E-3</v>
      </c>
      <c r="AB64" s="459"/>
    </row>
    <row r="65" spans="1:28" s="46" customFormat="1" ht="82.5" customHeight="1" x14ac:dyDescent="0.2">
      <c r="B65" s="270">
        <v>17</v>
      </c>
      <c r="C65" s="270" t="s">
        <v>160</v>
      </c>
      <c r="D65" s="270"/>
      <c r="E65" s="270"/>
      <c r="F65" s="62">
        <v>4.0000000000000001E-3</v>
      </c>
      <c r="G65" s="318" t="s">
        <v>313</v>
      </c>
      <c r="H65" s="318"/>
      <c r="I65" s="318"/>
      <c r="J65" s="318"/>
      <c r="K65" s="73">
        <v>42522</v>
      </c>
      <c r="L65" s="73">
        <v>42735</v>
      </c>
      <c r="M65" s="74" t="s">
        <v>314</v>
      </c>
      <c r="N65" s="83" t="s">
        <v>132</v>
      </c>
      <c r="O65" s="314"/>
      <c r="P65" s="321"/>
      <c r="Q65" s="321"/>
      <c r="R65" s="264" t="s">
        <v>170</v>
      </c>
      <c r="S65" s="264"/>
      <c r="U65" s="268" t="s">
        <v>401</v>
      </c>
      <c r="V65" s="268"/>
      <c r="W65" s="33" t="s">
        <v>483</v>
      </c>
      <c r="X65" s="462"/>
      <c r="Y65" s="261"/>
      <c r="Z65" s="261"/>
      <c r="AA65" s="38">
        <v>4.0000000000000001E-3</v>
      </c>
      <c r="AB65" s="459"/>
    </row>
    <row r="66" spans="1:28" s="46" customFormat="1" ht="76.5" x14ac:dyDescent="0.2">
      <c r="B66" s="270"/>
      <c r="C66" s="270"/>
      <c r="D66" s="270"/>
      <c r="E66" s="270"/>
      <c r="F66" s="62">
        <v>4.0000000000000001E-3</v>
      </c>
      <c r="G66" s="318" t="s">
        <v>161</v>
      </c>
      <c r="H66" s="318"/>
      <c r="I66" s="318"/>
      <c r="J66" s="318"/>
      <c r="K66" s="73">
        <v>42522</v>
      </c>
      <c r="L66" s="73">
        <v>42735</v>
      </c>
      <c r="M66" s="74" t="s">
        <v>162</v>
      </c>
      <c r="N66" s="83" t="s">
        <v>152</v>
      </c>
      <c r="O66" s="315"/>
      <c r="P66" s="321"/>
      <c r="Q66" s="321"/>
      <c r="R66" s="264" t="s">
        <v>171</v>
      </c>
      <c r="S66" s="264"/>
      <c r="U66" s="268" t="s">
        <v>401</v>
      </c>
      <c r="V66" s="268"/>
      <c r="W66" s="33" t="s">
        <v>484</v>
      </c>
      <c r="X66" s="463"/>
      <c r="Y66" s="262"/>
      <c r="Z66" s="262"/>
      <c r="AA66" s="38">
        <v>4.0000000000000001E-3</v>
      </c>
      <c r="AB66" s="460"/>
    </row>
    <row r="67" spans="1:28" s="46" customFormat="1" ht="76.5" x14ac:dyDescent="0.2">
      <c r="B67" s="270">
        <v>18</v>
      </c>
      <c r="C67" s="270" t="s">
        <v>154</v>
      </c>
      <c r="D67" s="270"/>
      <c r="E67" s="270"/>
      <c r="F67" s="62">
        <v>5.0000000000000001E-3</v>
      </c>
      <c r="G67" s="318" t="s">
        <v>155</v>
      </c>
      <c r="H67" s="318"/>
      <c r="I67" s="318"/>
      <c r="J67" s="318"/>
      <c r="K67" s="73">
        <v>42522</v>
      </c>
      <c r="L67" s="73">
        <v>42735</v>
      </c>
      <c r="M67" s="74" t="s">
        <v>156</v>
      </c>
      <c r="N67" s="83" t="s">
        <v>157</v>
      </c>
      <c r="O67" s="313">
        <v>8545488</v>
      </c>
      <c r="P67" s="321"/>
      <c r="Q67" s="321"/>
      <c r="R67" s="264" t="s">
        <v>170</v>
      </c>
      <c r="S67" s="264"/>
      <c r="U67" s="268" t="s">
        <v>402</v>
      </c>
      <c r="V67" s="268"/>
      <c r="W67" s="33" t="s">
        <v>485</v>
      </c>
      <c r="X67" s="260">
        <v>8545488</v>
      </c>
      <c r="Y67" s="260">
        <v>0</v>
      </c>
      <c r="Z67" s="260">
        <v>0</v>
      </c>
      <c r="AA67" s="38">
        <v>3.0000000000000001E-3</v>
      </c>
      <c r="AB67" s="399"/>
    </row>
    <row r="68" spans="1:28" s="46" customFormat="1" ht="76.5" x14ac:dyDescent="0.2">
      <c r="B68" s="270"/>
      <c r="C68" s="270"/>
      <c r="D68" s="270"/>
      <c r="E68" s="270"/>
      <c r="F68" s="62">
        <v>6.0000000000000001E-3</v>
      </c>
      <c r="G68" s="318" t="s">
        <v>158</v>
      </c>
      <c r="H68" s="318"/>
      <c r="I68" s="318"/>
      <c r="J68" s="318"/>
      <c r="K68" s="73">
        <v>42522</v>
      </c>
      <c r="L68" s="73">
        <v>42735</v>
      </c>
      <c r="M68" s="74" t="s">
        <v>159</v>
      </c>
      <c r="N68" s="83" t="s">
        <v>157</v>
      </c>
      <c r="O68" s="315"/>
      <c r="P68" s="322"/>
      <c r="Q68" s="322"/>
      <c r="R68" s="264" t="s">
        <v>170</v>
      </c>
      <c r="S68" s="264"/>
      <c r="U68" s="268" t="s">
        <v>402</v>
      </c>
      <c r="V68" s="268"/>
      <c r="W68" s="33" t="s">
        <v>486</v>
      </c>
      <c r="X68" s="262"/>
      <c r="Y68" s="262"/>
      <c r="Z68" s="262"/>
      <c r="AA68" s="38">
        <v>4.0000000000000001E-3</v>
      </c>
      <c r="AB68" s="400"/>
    </row>
    <row r="69" spans="1:28" ht="60" customHeight="1" x14ac:dyDescent="0.2">
      <c r="A69" s="42"/>
      <c r="B69" s="270">
        <v>19</v>
      </c>
      <c r="C69" s="270" t="s">
        <v>284</v>
      </c>
      <c r="D69" s="270"/>
      <c r="E69" s="270"/>
      <c r="F69" s="62">
        <v>5.0000000000000001E-3</v>
      </c>
      <c r="G69" s="318" t="s">
        <v>208</v>
      </c>
      <c r="H69" s="318"/>
      <c r="I69" s="318"/>
      <c r="J69" s="318"/>
      <c r="K69" s="68">
        <v>42513</v>
      </c>
      <c r="L69" s="73">
        <v>42735</v>
      </c>
      <c r="M69" s="74" t="s">
        <v>209</v>
      </c>
      <c r="N69" s="83" t="s">
        <v>210</v>
      </c>
      <c r="O69" s="319">
        <f>16500000+13200000+19800000+15000000</f>
        <v>64500000</v>
      </c>
      <c r="P69" s="264">
        <v>0</v>
      </c>
      <c r="Q69" s="264">
        <v>0</v>
      </c>
      <c r="R69" s="264" t="s">
        <v>211</v>
      </c>
      <c r="S69" s="264"/>
      <c r="T69" s="42"/>
      <c r="U69" s="268" t="s">
        <v>402</v>
      </c>
      <c r="V69" s="268"/>
      <c r="W69" s="33" t="s">
        <v>496</v>
      </c>
      <c r="X69" s="260">
        <f>16500000+13200000+19800000+15000000</f>
        <v>64500000</v>
      </c>
      <c r="Y69" s="260">
        <v>0</v>
      </c>
      <c r="Z69" s="260">
        <v>0</v>
      </c>
      <c r="AA69" s="40">
        <v>4.7999999999999996E-3</v>
      </c>
      <c r="AB69" s="458"/>
    </row>
    <row r="70" spans="1:28" ht="51" x14ac:dyDescent="0.2">
      <c r="B70" s="270"/>
      <c r="C70" s="270"/>
      <c r="D70" s="270"/>
      <c r="E70" s="270"/>
      <c r="F70" s="62">
        <v>5.0000000000000001E-3</v>
      </c>
      <c r="G70" s="318" t="s">
        <v>212</v>
      </c>
      <c r="H70" s="318"/>
      <c r="I70" s="318"/>
      <c r="J70" s="318"/>
      <c r="K70" s="68">
        <v>42531</v>
      </c>
      <c r="L70" s="73">
        <v>42735</v>
      </c>
      <c r="M70" s="74" t="s">
        <v>213</v>
      </c>
      <c r="N70" s="83" t="s">
        <v>187</v>
      </c>
      <c r="O70" s="319"/>
      <c r="P70" s="264"/>
      <c r="Q70" s="264"/>
      <c r="R70" s="264"/>
      <c r="S70" s="264"/>
      <c r="U70" s="268" t="s">
        <v>402</v>
      </c>
      <c r="V70" s="268"/>
      <c r="W70" s="33" t="s">
        <v>497</v>
      </c>
      <c r="X70" s="261"/>
      <c r="Y70" s="261"/>
      <c r="Z70" s="261"/>
      <c r="AA70" s="40">
        <v>4.7999999999999996E-3</v>
      </c>
      <c r="AB70" s="459"/>
    </row>
    <row r="71" spans="1:28" ht="72" x14ac:dyDescent="0.2">
      <c r="B71" s="270"/>
      <c r="C71" s="270"/>
      <c r="D71" s="270"/>
      <c r="E71" s="270"/>
      <c r="F71" s="62">
        <v>5.0000000000000001E-3</v>
      </c>
      <c r="G71" s="318" t="s">
        <v>214</v>
      </c>
      <c r="H71" s="318"/>
      <c r="I71" s="318"/>
      <c r="J71" s="318"/>
      <c r="K71" s="68">
        <v>42379</v>
      </c>
      <c r="L71" s="73">
        <v>42735</v>
      </c>
      <c r="M71" s="74" t="s">
        <v>215</v>
      </c>
      <c r="N71" s="83" t="s">
        <v>187</v>
      </c>
      <c r="O71" s="319"/>
      <c r="P71" s="264"/>
      <c r="Q71" s="264"/>
      <c r="R71" s="264"/>
      <c r="S71" s="264"/>
      <c r="U71" s="268" t="s">
        <v>402</v>
      </c>
      <c r="V71" s="268"/>
      <c r="W71" s="33" t="s">
        <v>498</v>
      </c>
      <c r="X71" s="261"/>
      <c r="Y71" s="261"/>
      <c r="Z71" s="261"/>
      <c r="AA71" s="40">
        <v>4.7999999999999996E-3</v>
      </c>
      <c r="AB71" s="459"/>
    </row>
    <row r="72" spans="1:28" ht="72" x14ac:dyDescent="0.2">
      <c r="B72" s="270"/>
      <c r="C72" s="270"/>
      <c r="D72" s="270"/>
      <c r="E72" s="270"/>
      <c r="F72" s="62">
        <v>5.0000000000000001E-3</v>
      </c>
      <c r="G72" s="318" t="s">
        <v>216</v>
      </c>
      <c r="H72" s="318"/>
      <c r="I72" s="318"/>
      <c r="J72" s="318"/>
      <c r="K72" s="68">
        <v>42552</v>
      </c>
      <c r="L72" s="73">
        <v>42735</v>
      </c>
      <c r="M72" s="74" t="s">
        <v>217</v>
      </c>
      <c r="N72" s="83" t="s">
        <v>187</v>
      </c>
      <c r="O72" s="319"/>
      <c r="P72" s="264"/>
      <c r="Q72" s="264"/>
      <c r="R72" s="264"/>
      <c r="S72" s="264"/>
      <c r="U72" s="268" t="s">
        <v>402</v>
      </c>
      <c r="V72" s="268"/>
      <c r="W72" s="33" t="s">
        <v>499</v>
      </c>
      <c r="X72" s="261"/>
      <c r="Y72" s="261"/>
      <c r="Z72" s="261"/>
      <c r="AA72" s="75">
        <v>3.0000000000000001E-3</v>
      </c>
      <c r="AB72" s="459"/>
    </row>
    <row r="73" spans="1:28" ht="72" x14ac:dyDescent="0.2">
      <c r="B73" s="270"/>
      <c r="C73" s="270"/>
      <c r="D73" s="270"/>
      <c r="E73" s="270"/>
      <c r="F73" s="62">
        <v>4.0000000000000001E-3</v>
      </c>
      <c r="G73" s="318" t="s">
        <v>218</v>
      </c>
      <c r="H73" s="318"/>
      <c r="I73" s="318"/>
      <c r="J73" s="318"/>
      <c r="K73" s="68">
        <v>42604</v>
      </c>
      <c r="L73" s="73">
        <v>42735</v>
      </c>
      <c r="M73" s="74" t="s">
        <v>219</v>
      </c>
      <c r="N73" s="83" t="s">
        <v>187</v>
      </c>
      <c r="O73" s="319"/>
      <c r="P73" s="264"/>
      <c r="Q73" s="264"/>
      <c r="R73" s="264"/>
      <c r="S73" s="264"/>
      <c r="U73" s="268" t="s">
        <v>402</v>
      </c>
      <c r="V73" s="268"/>
      <c r="W73" s="33" t="s">
        <v>500</v>
      </c>
      <c r="X73" s="261"/>
      <c r="Y73" s="261"/>
      <c r="Z73" s="261"/>
      <c r="AA73" s="75">
        <v>2E-3</v>
      </c>
      <c r="AB73" s="459"/>
    </row>
    <row r="74" spans="1:28" ht="63.75" customHeight="1" x14ac:dyDescent="0.2">
      <c r="B74" s="270"/>
      <c r="C74" s="270"/>
      <c r="D74" s="270"/>
      <c r="E74" s="270"/>
      <c r="F74" s="62">
        <v>5.0000000000000001E-3</v>
      </c>
      <c r="G74" s="318" t="s">
        <v>224</v>
      </c>
      <c r="H74" s="318"/>
      <c r="I74" s="318"/>
      <c r="J74" s="318"/>
      <c r="K74" s="68">
        <v>42583</v>
      </c>
      <c r="L74" s="73">
        <v>42735</v>
      </c>
      <c r="M74" s="74" t="s">
        <v>225</v>
      </c>
      <c r="N74" s="83" t="s">
        <v>187</v>
      </c>
      <c r="O74" s="319"/>
      <c r="P74" s="264"/>
      <c r="Q74" s="264"/>
      <c r="R74" s="264" t="s">
        <v>276</v>
      </c>
      <c r="S74" s="264"/>
      <c r="U74" s="268" t="s">
        <v>402</v>
      </c>
      <c r="V74" s="268"/>
      <c r="W74" s="33" t="s">
        <v>501</v>
      </c>
      <c r="X74" s="262"/>
      <c r="Y74" s="262"/>
      <c r="Z74" s="262"/>
      <c r="AA74" s="75">
        <v>2E-3</v>
      </c>
      <c r="AB74" s="460"/>
    </row>
    <row r="75" spans="1:28" ht="72" customHeight="1" x14ac:dyDescent="0.2">
      <c r="B75" s="270">
        <v>20</v>
      </c>
      <c r="C75" s="270" t="s">
        <v>282</v>
      </c>
      <c r="D75" s="270"/>
      <c r="E75" s="270"/>
      <c r="F75" s="62">
        <v>4.0000000000000001E-3</v>
      </c>
      <c r="G75" s="318" t="s">
        <v>277</v>
      </c>
      <c r="H75" s="318"/>
      <c r="I75" s="318"/>
      <c r="J75" s="318"/>
      <c r="K75" s="68">
        <v>42552</v>
      </c>
      <c r="L75" s="68">
        <v>42735</v>
      </c>
      <c r="M75" s="74" t="s">
        <v>220</v>
      </c>
      <c r="N75" s="83" t="s">
        <v>187</v>
      </c>
      <c r="O75" s="319">
        <f>15000000+15000000+15000000+36601785+2000000+16000000</f>
        <v>99601785</v>
      </c>
      <c r="P75" s="264">
        <f>6000000+2142600</f>
        <v>8142600</v>
      </c>
      <c r="Q75" s="264">
        <v>0</v>
      </c>
      <c r="R75" s="264" t="s">
        <v>221</v>
      </c>
      <c r="S75" s="264"/>
      <c r="U75" s="268" t="s">
        <v>401</v>
      </c>
      <c r="V75" s="268"/>
      <c r="W75" s="33" t="s">
        <v>502</v>
      </c>
      <c r="X75" s="260">
        <f>15000000+15000000+15000000+36601785+2000000+10920385</f>
        <v>94522170</v>
      </c>
      <c r="Y75" s="260">
        <f>6000000+2142600</f>
        <v>8142600</v>
      </c>
      <c r="Z75" s="260">
        <v>0</v>
      </c>
      <c r="AA75" s="75">
        <v>4.0000000000000001E-3</v>
      </c>
      <c r="AB75" s="458"/>
    </row>
    <row r="76" spans="1:28" ht="89.25" x14ac:dyDescent="0.2">
      <c r="B76" s="270"/>
      <c r="C76" s="270"/>
      <c r="D76" s="270"/>
      <c r="E76" s="270"/>
      <c r="F76" s="62">
        <v>5.0000000000000001E-3</v>
      </c>
      <c r="G76" s="318" t="s">
        <v>222</v>
      </c>
      <c r="H76" s="318"/>
      <c r="I76" s="318"/>
      <c r="J76" s="318"/>
      <c r="K76" s="68">
        <v>42552</v>
      </c>
      <c r="L76" s="68">
        <v>42735</v>
      </c>
      <c r="M76" s="74" t="s">
        <v>223</v>
      </c>
      <c r="N76" s="83" t="s">
        <v>187</v>
      </c>
      <c r="O76" s="319"/>
      <c r="P76" s="264"/>
      <c r="Q76" s="264"/>
      <c r="R76" s="264" t="s">
        <v>211</v>
      </c>
      <c r="S76" s="264"/>
      <c r="U76" s="268" t="s">
        <v>402</v>
      </c>
      <c r="V76" s="268"/>
      <c r="W76" s="33" t="s">
        <v>503</v>
      </c>
      <c r="X76" s="261"/>
      <c r="Y76" s="261"/>
      <c r="Z76" s="261"/>
      <c r="AA76" s="40">
        <v>3.0000000000000001E-3</v>
      </c>
      <c r="AB76" s="459"/>
    </row>
    <row r="77" spans="1:28" ht="76.5" x14ac:dyDescent="0.2">
      <c r="B77" s="270"/>
      <c r="C77" s="270"/>
      <c r="D77" s="270"/>
      <c r="E77" s="270"/>
      <c r="F77" s="62">
        <v>4.0000000000000001E-3</v>
      </c>
      <c r="G77" s="318" t="s">
        <v>278</v>
      </c>
      <c r="H77" s="318"/>
      <c r="I77" s="318"/>
      <c r="J77" s="318"/>
      <c r="K77" s="68">
        <v>42583</v>
      </c>
      <c r="L77" s="68">
        <v>42735</v>
      </c>
      <c r="M77" s="74" t="s">
        <v>279</v>
      </c>
      <c r="N77" s="83" t="s">
        <v>187</v>
      </c>
      <c r="O77" s="319"/>
      <c r="P77" s="264"/>
      <c r="Q77" s="264"/>
      <c r="R77" s="264" t="s">
        <v>211</v>
      </c>
      <c r="S77" s="264"/>
      <c r="U77" s="268" t="s">
        <v>402</v>
      </c>
      <c r="V77" s="268"/>
      <c r="W77" s="33" t="s">
        <v>504</v>
      </c>
      <c r="X77" s="262"/>
      <c r="Y77" s="262"/>
      <c r="Z77" s="262"/>
      <c r="AA77" s="40">
        <v>3.8E-3</v>
      </c>
      <c r="AB77" s="460"/>
    </row>
    <row r="78" spans="1:28" ht="86.25" customHeight="1" x14ac:dyDescent="0.2">
      <c r="B78" s="270">
        <v>21</v>
      </c>
      <c r="C78" s="270" t="s">
        <v>283</v>
      </c>
      <c r="D78" s="270"/>
      <c r="E78" s="270"/>
      <c r="F78" s="62">
        <v>4.0000000000000001E-3</v>
      </c>
      <c r="G78" s="318" t="s">
        <v>280</v>
      </c>
      <c r="H78" s="318"/>
      <c r="I78" s="318"/>
      <c r="J78" s="318"/>
      <c r="K78" s="68">
        <v>42522</v>
      </c>
      <c r="L78" s="68">
        <v>42735</v>
      </c>
      <c r="M78" s="74" t="s">
        <v>228</v>
      </c>
      <c r="N78" s="83" t="s">
        <v>187</v>
      </c>
      <c r="O78" s="263">
        <v>0</v>
      </c>
      <c r="P78" s="264">
        <v>0</v>
      </c>
      <c r="Q78" s="264">
        <v>0</v>
      </c>
      <c r="R78" s="264" t="s">
        <v>211</v>
      </c>
      <c r="S78" s="264"/>
      <c r="U78" s="268" t="s">
        <v>401</v>
      </c>
      <c r="V78" s="268"/>
      <c r="W78" s="33" t="s">
        <v>426</v>
      </c>
      <c r="X78" s="260">
        <v>0</v>
      </c>
      <c r="Y78" s="260">
        <v>0</v>
      </c>
      <c r="Z78" s="260">
        <v>0</v>
      </c>
      <c r="AA78" s="75">
        <v>4.0000000000000001E-3</v>
      </c>
      <c r="AB78" s="464"/>
    </row>
    <row r="79" spans="1:28" ht="102" x14ac:dyDescent="0.2">
      <c r="B79" s="270"/>
      <c r="C79" s="270"/>
      <c r="D79" s="270"/>
      <c r="E79" s="270"/>
      <c r="F79" s="62">
        <v>4.0000000000000001E-3</v>
      </c>
      <c r="G79" s="318" t="s">
        <v>281</v>
      </c>
      <c r="H79" s="318"/>
      <c r="I79" s="318"/>
      <c r="J79" s="318"/>
      <c r="K79" s="68">
        <v>42583</v>
      </c>
      <c r="L79" s="68">
        <v>42735</v>
      </c>
      <c r="M79" s="74" t="s">
        <v>279</v>
      </c>
      <c r="N79" s="83" t="s">
        <v>226</v>
      </c>
      <c r="O79" s="263"/>
      <c r="P79" s="264"/>
      <c r="Q79" s="264"/>
      <c r="R79" s="264" t="s">
        <v>227</v>
      </c>
      <c r="S79" s="264"/>
      <c r="U79" s="268" t="s">
        <v>402</v>
      </c>
      <c r="V79" s="268"/>
      <c r="W79" s="33" t="s">
        <v>505</v>
      </c>
      <c r="X79" s="262"/>
      <c r="Y79" s="262"/>
      <c r="Z79" s="262"/>
      <c r="AA79" s="40">
        <v>3.5000000000000001E-3</v>
      </c>
      <c r="AB79" s="465"/>
    </row>
    <row r="80" spans="1:28" ht="32.25" customHeight="1" x14ac:dyDescent="0.2">
      <c r="A80" s="82"/>
      <c r="B80" s="270">
        <v>22</v>
      </c>
      <c r="C80" s="270" t="s">
        <v>249</v>
      </c>
      <c r="D80" s="270"/>
      <c r="E80" s="270"/>
      <c r="F80" s="62">
        <v>5.0000000000000001E-3</v>
      </c>
      <c r="G80" s="318" t="s">
        <v>250</v>
      </c>
      <c r="H80" s="318"/>
      <c r="I80" s="318"/>
      <c r="J80" s="318"/>
      <c r="K80" s="68">
        <v>42552</v>
      </c>
      <c r="L80" s="68">
        <v>42735</v>
      </c>
      <c r="M80" s="316" t="s">
        <v>251</v>
      </c>
      <c r="N80" s="317" t="s">
        <v>242</v>
      </c>
      <c r="O80" s="263">
        <v>0</v>
      </c>
      <c r="P80" s="264">
        <v>0</v>
      </c>
      <c r="Q80" s="264">
        <v>0</v>
      </c>
      <c r="R80" s="264" t="s">
        <v>252</v>
      </c>
      <c r="S80" s="264"/>
      <c r="T80" s="82"/>
      <c r="U80" s="267" t="s">
        <v>401</v>
      </c>
      <c r="V80" s="267"/>
      <c r="W80" s="33" t="s">
        <v>487</v>
      </c>
      <c r="X80" s="260">
        <v>0</v>
      </c>
      <c r="Y80" s="260">
        <v>0</v>
      </c>
      <c r="Z80" s="260">
        <v>0</v>
      </c>
      <c r="AA80" s="37">
        <v>5.0000000000000001E-3</v>
      </c>
      <c r="AB80" s="399"/>
    </row>
    <row r="81" spans="1:28" ht="44.25" customHeight="1" x14ac:dyDescent="0.2">
      <c r="B81" s="270"/>
      <c r="C81" s="270"/>
      <c r="D81" s="270"/>
      <c r="E81" s="270"/>
      <c r="F81" s="62">
        <v>3.0000000000000001E-3</v>
      </c>
      <c r="G81" s="318" t="s">
        <v>555</v>
      </c>
      <c r="H81" s="318"/>
      <c r="I81" s="318"/>
      <c r="J81" s="318"/>
      <c r="K81" s="68">
        <v>42552</v>
      </c>
      <c r="L81" s="68">
        <v>42735</v>
      </c>
      <c r="M81" s="316"/>
      <c r="N81" s="317"/>
      <c r="O81" s="263"/>
      <c r="P81" s="264"/>
      <c r="Q81" s="264"/>
      <c r="R81" s="264"/>
      <c r="S81" s="264"/>
      <c r="U81" s="267" t="s">
        <v>401</v>
      </c>
      <c r="V81" s="267"/>
      <c r="W81" s="39" t="s">
        <v>488</v>
      </c>
      <c r="X81" s="261"/>
      <c r="Y81" s="261"/>
      <c r="Z81" s="261"/>
      <c r="AA81" s="37">
        <v>3.0000000000000001E-3</v>
      </c>
      <c r="AB81" s="457"/>
    </row>
    <row r="82" spans="1:28" ht="46.5" customHeight="1" x14ac:dyDescent="0.2">
      <c r="B82" s="270"/>
      <c r="C82" s="270"/>
      <c r="D82" s="270"/>
      <c r="E82" s="270"/>
      <c r="F82" s="62">
        <v>3.0000000000000001E-3</v>
      </c>
      <c r="G82" s="318" t="s">
        <v>253</v>
      </c>
      <c r="H82" s="318"/>
      <c r="I82" s="318"/>
      <c r="J82" s="318"/>
      <c r="K82" s="68">
        <v>42552</v>
      </c>
      <c r="L82" s="68">
        <v>42735</v>
      </c>
      <c r="M82" s="316"/>
      <c r="N82" s="317"/>
      <c r="O82" s="263"/>
      <c r="P82" s="264"/>
      <c r="Q82" s="264"/>
      <c r="R82" s="264"/>
      <c r="S82" s="264"/>
      <c r="U82" s="267" t="s">
        <v>401</v>
      </c>
      <c r="V82" s="267"/>
      <c r="W82" s="39" t="s">
        <v>489</v>
      </c>
      <c r="X82" s="261"/>
      <c r="Y82" s="261"/>
      <c r="Z82" s="261"/>
      <c r="AA82" s="37">
        <v>3.0000000000000001E-3</v>
      </c>
      <c r="AB82" s="457"/>
    </row>
    <row r="83" spans="1:28" ht="63.75" x14ac:dyDescent="0.2">
      <c r="B83" s="270"/>
      <c r="C83" s="270"/>
      <c r="D83" s="270"/>
      <c r="E83" s="270"/>
      <c r="F83" s="62">
        <v>3.0000000000000001E-3</v>
      </c>
      <c r="G83" s="318" t="s">
        <v>507</v>
      </c>
      <c r="H83" s="318"/>
      <c r="I83" s="318"/>
      <c r="J83" s="318"/>
      <c r="K83" s="68">
        <v>42552</v>
      </c>
      <c r="L83" s="68">
        <v>42735</v>
      </c>
      <c r="M83" s="316"/>
      <c r="N83" s="317"/>
      <c r="O83" s="263"/>
      <c r="P83" s="264"/>
      <c r="Q83" s="264"/>
      <c r="R83" s="264"/>
      <c r="S83" s="264"/>
      <c r="U83" s="267" t="s">
        <v>401</v>
      </c>
      <c r="V83" s="267"/>
      <c r="W83" s="39" t="s">
        <v>508</v>
      </c>
      <c r="X83" s="262"/>
      <c r="Y83" s="262"/>
      <c r="Z83" s="262"/>
      <c r="AA83" s="38">
        <v>3.0000000000000001E-3</v>
      </c>
      <c r="AB83" s="400"/>
    </row>
    <row r="84" spans="1:28" ht="51" x14ac:dyDescent="0.2">
      <c r="B84" s="270">
        <v>23</v>
      </c>
      <c r="C84" s="270" t="s">
        <v>254</v>
      </c>
      <c r="D84" s="270"/>
      <c r="E84" s="270"/>
      <c r="F84" s="62">
        <v>4.0000000000000001E-3</v>
      </c>
      <c r="G84" s="318" t="s">
        <v>418</v>
      </c>
      <c r="H84" s="318"/>
      <c r="I84" s="318"/>
      <c r="J84" s="318"/>
      <c r="K84" s="68">
        <v>42552</v>
      </c>
      <c r="L84" s="68">
        <v>42735</v>
      </c>
      <c r="M84" s="316" t="s">
        <v>255</v>
      </c>
      <c r="N84" s="317" t="s">
        <v>242</v>
      </c>
      <c r="O84" s="263">
        <f>2500000*6</f>
        <v>15000000</v>
      </c>
      <c r="P84" s="264"/>
      <c r="Q84" s="264"/>
      <c r="R84" s="264" t="s">
        <v>296</v>
      </c>
      <c r="S84" s="264"/>
      <c r="U84" s="267" t="s">
        <v>401</v>
      </c>
      <c r="V84" s="267"/>
      <c r="W84" s="39" t="s">
        <v>419</v>
      </c>
      <c r="X84" s="260">
        <v>15000000</v>
      </c>
      <c r="Y84" s="260">
        <v>0</v>
      </c>
      <c r="Z84" s="260">
        <v>0</v>
      </c>
      <c r="AA84" s="38">
        <v>4.0000000000000001E-3</v>
      </c>
      <c r="AB84" s="399"/>
    </row>
    <row r="85" spans="1:28" ht="55.5" customHeight="1" x14ac:dyDescent="0.2">
      <c r="B85" s="270"/>
      <c r="C85" s="270"/>
      <c r="D85" s="270"/>
      <c r="E85" s="270"/>
      <c r="F85" s="62">
        <v>4.0000000000000001E-3</v>
      </c>
      <c r="G85" s="318" t="s">
        <v>256</v>
      </c>
      <c r="H85" s="318"/>
      <c r="I85" s="318"/>
      <c r="J85" s="318"/>
      <c r="K85" s="68">
        <v>42552</v>
      </c>
      <c r="L85" s="68">
        <v>42735</v>
      </c>
      <c r="M85" s="316"/>
      <c r="N85" s="317"/>
      <c r="O85" s="263"/>
      <c r="P85" s="264"/>
      <c r="Q85" s="264"/>
      <c r="R85" s="264"/>
      <c r="S85" s="264"/>
      <c r="U85" s="267" t="s">
        <v>401</v>
      </c>
      <c r="V85" s="267"/>
      <c r="W85" s="39" t="s">
        <v>509</v>
      </c>
      <c r="X85" s="261"/>
      <c r="Y85" s="261"/>
      <c r="Z85" s="261"/>
      <c r="AA85" s="38">
        <v>4.0000000000000001E-3</v>
      </c>
      <c r="AB85" s="457"/>
    </row>
    <row r="86" spans="1:28" ht="76.5" customHeight="1" x14ac:dyDescent="0.2">
      <c r="B86" s="270"/>
      <c r="C86" s="270"/>
      <c r="D86" s="270"/>
      <c r="E86" s="270"/>
      <c r="F86" s="62">
        <v>4.0000000000000001E-3</v>
      </c>
      <c r="G86" s="318" t="s">
        <v>257</v>
      </c>
      <c r="H86" s="318"/>
      <c r="I86" s="318"/>
      <c r="J86" s="318"/>
      <c r="K86" s="68">
        <v>42552</v>
      </c>
      <c r="L86" s="68">
        <v>42735</v>
      </c>
      <c r="M86" s="316"/>
      <c r="N86" s="317"/>
      <c r="O86" s="263"/>
      <c r="P86" s="264"/>
      <c r="Q86" s="264"/>
      <c r="R86" s="264"/>
      <c r="S86" s="264"/>
      <c r="U86" s="267" t="s">
        <v>402</v>
      </c>
      <c r="V86" s="267"/>
      <c r="W86" s="39" t="s">
        <v>510</v>
      </c>
      <c r="X86" s="262"/>
      <c r="Y86" s="262"/>
      <c r="Z86" s="262"/>
      <c r="AA86" s="37">
        <v>3.7000000000000002E-3</v>
      </c>
      <c r="AB86" s="400"/>
    </row>
    <row r="87" spans="1:28" ht="76.5" x14ac:dyDescent="0.2">
      <c r="B87" s="78">
        <v>24</v>
      </c>
      <c r="C87" s="270" t="s">
        <v>258</v>
      </c>
      <c r="D87" s="270"/>
      <c r="E87" s="270"/>
      <c r="F87" s="62">
        <v>4.0000000000000001E-3</v>
      </c>
      <c r="G87" s="318" t="s">
        <v>259</v>
      </c>
      <c r="H87" s="318"/>
      <c r="I87" s="318"/>
      <c r="J87" s="318"/>
      <c r="K87" s="68">
        <v>42552</v>
      </c>
      <c r="L87" s="68">
        <v>42735</v>
      </c>
      <c r="M87" s="85" t="s">
        <v>260</v>
      </c>
      <c r="N87" s="86" t="s">
        <v>242</v>
      </c>
      <c r="O87" s="22">
        <v>2500000</v>
      </c>
      <c r="P87" s="35"/>
      <c r="Q87" s="35"/>
      <c r="R87" s="264" t="s">
        <v>296</v>
      </c>
      <c r="S87" s="264"/>
      <c r="U87" s="267" t="s">
        <v>402</v>
      </c>
      <c r="V87" s="267"/>
      <c r="W87" s="39" t="s">
        <v>490</v>
      </c>
      <c r="X87" s="72">
        <v>2399415</v>
      </c>
      <c r="Y87" s="72">
        <v>0</v>
      </c>
      <c r="Z87" s="72">
        <v>0</v>
      </c>
      <c r="AA87" s="37">
        <v>3.5000000000000001E-3</v>
      </c>
      <c r="AB87" s="87"/>
    </row>
    <row r="88" spans="1:28" ht="127.5" x14ac:dyDescent="0.2">
      <c r="A88" s="42"/>
      <c r="B88" s="270">
        <v>25</v>
      </c>
      <c r="C88" s="270" t="s">
        <v>173</v>
      </c>
      <c r="D88" s="270"/>
      <c r="E88" s="270"/>
      <c r="F88" s="62">
        <v>8.0000000000000002E-3</v>
      </c>
      <c r="G88" s="318" t="s">
        <v>404</v>
      </c>
      <c r="H88" s="318"/>
      <c r="I88" s="318"/>
      <c r="J88" s="318"/>
      <c r="K88" s="73">
        <v>42552</v>
      </c>
      <c r="L88" s="73">
        <v>42735</v>
      </c>
      <c r="M88" s="88" t="s">
        <v>174</v>
      </c>
      <c r="N88" s="83" t="s">
        <v>175</v>
      </c>
      <c r="O88" s="263">
        <f>25850000+25850000+18150000+11750000+11750000+11750000+11750000+11750000</f>
        <v>128600000</v>
      </c>
      <c r="P88" s="264">
        <v>0</v>
      </c>
      <c r="Q88" s="264">
        <v>0</v>
      </c>
      <c r="R88" s="323" t="s">
        <v>405</v>
      </c>
      <c r="S88" s="323"/>
      <c r="U88" s="268" t="s">
        <v>401</v>
      </c>
      <c r="V88" s="268"/>
      <c r="W88" s="33" t="s">
        <v>427</v>
      </c>
      <c r="X88" s="260">
        <f>25850000+25850000+18150000+11750000+11750000+11750000+11750000+11750000</f>
        <v>128600000</v>
      </c>
      <c r="Y88" s="260">
        <v>0</v>
      </c>
      <c r="Z88" s="260">
        <v>0</v>
      </c>
      <c r="AA88" s="75">
        <v>8.0000000000000002E-3</v>
      </c>
      <c r="AB88" s="399"/>
    </row>
    <row r="89" spans="1:28" ht="114" customHeight="1" x14ac:dyDescent="0.2">
      <c r="B89" s="270"/>
      <c r="C89" s="270"/>
      <c r="D89" s="270"/>
      <c r="E89" s="270"/>
      <c r="F89" s="62">
        <v>5.0000000000000001E-3</v>
      </c>
      <c r="G89" s="318" t="s">
        <v>176</v>
      </c>
      <c r="H89" s="318"/>
      <c r="I89" s="318"/>
      <c r="J89" s="318"/>
      <c r="K89" s="73">
        <v>42614</v>
      </c>
      <c r="L89" s="73">
        <v>42735</v>
      </c>
      <c r="M89" s="89" t="s">
        <v>177</v>
      </c>
      <c r="N89" s="83" t="s">
        <v>178</v>
      </c>
      <c r="O89" s="263"/>
      <c r="P89" s="264"/>
      <c r="Q89" s="264"/>
      <c r="R89" s="323"/>
      <c r="S89" s="323"/>
      <c r="U89" s="268" t="s">
        <v>401</v>
      </c>
      <c r="V89" s="268"/>
      <c r="W89" s="33" t="s">
        <v>428</v>
      </c>
      <c r="X89" s="261"/>
      <c r="Y89" s="261"/>
      <c r="Z89" s="261"/>
      <c r="AA89" s="40">
        <v>5.0000000000000001E-3</v>
      </c>
      <c r="AB89" s="457"/>
    </row>
    <row r="90" spans="1:28" ht="102" x14ac:dyDescent="0.2">
      <c r="B90" s="270"/>
      <c r="C90" s="270"/>
      <c r="D90" s="270"/>
      <c r="E90" s="270"/>
      <c r="F90" s="62">
        <v>6.0000000000000001E-3</v>
      </c>
      <c r="G90" s="318" t="s">
        <v>179</v>
      </c>
      <c r="H90" s="318"/>
      <c r="I90" s="318"/>
      <c r="J90" s="318"/>
      <c r="K90" s="73">
        <v>42552</v>
      </c>
      <c r="L90" s="73">
        <v>42735</v>
      </c>
      <c r="M90" s="89" t="s">
        <v>180</v>
      </c>
      <c r="N90" s="83" t="s">
        <v>175</v>
      </c>
      <c r="O90" s="263"/>
      <c r="P90" s="264"/>
      <c r="Q90" s="264"/>
      <c r="R90" s="323"/>
      <c r="S90" s="323"/>
      <c r="U90" s="268" t="s">
        <v>401</v>
      </c>
      <c r="V90" s="268"/>
      <c r="W90" s="33" t="s">
        <v>429</v>
      </c>
      <c r="X90" s="261"/>
      <c r="Y90" s="261"/>
      <c r="Z90" s="261"/>
      <c r="AA90" s="75">
        <v>6.0000000000000001E-3</v>
      </c>
      <c r="AB90" s="457"/>
    </row>
    <row r="91" spans="1:28" ht="114.75" x14ac:dyDescent="0.2">
      <c r="B91" s="270"/>
      <c r="C91" s="270"/>
      <c r="D91" s="270"/>
      <c r="E91" s="270"/>
      <c r="F91" s="62">
        <v>6.0000000000000001E-3</v>
      </c>
      <c r="G91" s="318" t="s">
        <v>181</v>
      </c>
      <c r="H91" s="318"/>
      <c r="I91" s="318"/>
      <c r="J91" s="318"/>
      <c r="K91" s="73">
        <v>42552</v>
      </c>
      <c r="L91" s="73">
        <v>42735</v>
      </c>
      <c r="M91" s="89" t="s">
        <v>182</v>
      </c>
      <c r="N91" s="83" t="s">
        <v>152</v>
      </c>
      <c r="O91" s="263"/>
      <c r="P91" s="264"/>
      <c r="Q91" s="264"/>
      <c r="R91" s="323"/>
      <c r="S91" s="323"/>
      <c r="U91" s="268" t="s">
        <v>401</v>
      </c>
      <c r="V91" s="268"/>
      <c r="W91" s="33" t="s">
        <v>430</v>
      </c>
      <c r="X91" s="261"/>
      <c r="Y91" s="261"/>
      <c r="Z91" s="261"/>
      <c r="AA91" s="75">
        <v>6.0000000000000001E-3</v>
      </c>
      <c r="AB91" s="457"/>
    </row>
    <row r="92" spans="1:28" ht="216.75" x14ac:dyDescent="0.2">
      <c r="B92" s="270">
        <v>26</v>
      </c>
      <c r="C92" s="270" t="s">
        <v>183</v>
      </c>
      <c r="D92" s="270"/>
      <c r="E92" s="270"/>
      <c r="F92" s="62">
        <v>4.0000000000000001E-3</v>
      </c>
      <c r="G92" s="318" t="s">
        <v>184</v>
      </c>
      <c r="H92" s="318"/>
      <c r="I92" s="318"/>
      <c r="J92" s="318"/>
      <c r="K92" s="73">
        <v>42552</v>
      </c>
      <c r="L92" s="73">
        <v>42735</v>
      </c>
      <c r="M92" s="88" t="s">
        <v>174</v>
      </c>
      <c r="N92" s="83" t="s">
        <v>175</v>
      </c>
      <c r="O92" s="263"/>
      <c r="P92" s="264"/>
      <c r="Q92" s="264"/>
      <c r="R92" s="323" t="s">
        <v>406</v>
      </c>
      <c r="S92" s="323"/>
      <c r="U92" s="268" t="s">
        <v>402</v>
      </c>
      <c r="V92" s="268"/>
      <c r="W92" s="33" t="s">
        <v>491</v>
      </c>
      <c r="X92" s="261"/>
      <c r="Y92" s="261"/>
      <c r="Z92" s="261"/>
      <c r="AA92" s="40">
        <v>3.7000000000000002E-3</v>
      </c>
      <c r="AB92" s="457"/>
    </row>
    <row r="93" spans="1:28" ht="105" customHeight="1" x14ac:dyDescent="0.2">
      <c r="B93" s="270"/>
      <c r="C93" s="270"/>
      <c r="D93" s="270"/>
      <c r="E93" s="270"/>
      <c r="F93" s="62">
        <v>5.0000000000000001E-3</v>
      </c>
      <c r="G93" s="318" t="s">
        <v>295</v>
      </c>
      <c r="H93" s="318"/>
      <c r="I93" s="318"/>
      <c r="J93" s="318"/>
      <c r="K93" s="73">
        <v>42583</v>
      </c>
      <c r="L93" s="73">
        <v>42735</v>
      </c>
      <c r="M93" s="88" t="s">
        <v>185</v>
      </c>
      <c r="N93" s="83" t="s">
        <v>175</v>
      </c>
      <c r="O93" s="263"/>
      <c r="P93" s="264"/>
      <c r="Q93" s="264"/>
      <c r="R93" s="323"/>
      <c r="S93" s="323"/>
      <c r="U93" s="268" t="s">
        <v>402</v>
      </c>
      <c r="V93" s="268"/>
      <c r="W93" s="33" t="s">
        <v>556</v>
      </c>
      <c r="X93" s="261"/>
      <c r="Y93" s="261"/>
      <c r="Z93" s="261"/>
      <c r="AA93" s="40">
        <v>4.0000000000000001E-3</v>
      </c>
      <c r="AB93" s="457"/>
    </row>
    <row r="94" spans="1:28" ht="114.75" x14ac:dyDescent="0.2">
      <c r="B94" s="270"/>
      <c r="C94" s="270"/>
      <c r="D94" s="270"/>
      <c r="E94" s="270"/>
      <c r="F94" s="62">
        <v>6.0000000000000001E-3</v>
      </c>
      <c r="G94" s="318" t="s">
        <v>186</v>
      </c>
      <c r="H94" s="318"/>
      <c r="I94" s="318"/>
      <c r="J94" s="318"/>
      <c r="K94" s="73">
        <v>42552</v>
      </c>
      <c r="L94" s="73">
        <v>42735</v>
      </c>
      <c r="M94" s="89" t="s">
        <v>182</v>
      </c>
      <c r="N94" s="83" t="s">
        <v>152</v>
      </c>
      <c r="O94" s="263"/>
      <c r="P94" s="264"/>
      <c r="Q94" s="264"/>
      <c r="R94" s="323"/>
      <c r="S94" s="323"/>
      <c r="U94" s="268" t="s">
        <v>401</v>
      </c>
      <c r="V94" s="268"/>
      <c r="W94" s="33" t="s">
        <v>430</v>
      </c>
      <c r="X94" s="262"/>
      <c r="Y94" s="262"/>
      <c r="Z94" s="262"/>
      <c r="AA94" s="75">
        <v>6.0000000000000001E-3</v>
      </c>
      <c r="AB94" s="400"/>
    </row>
    <row r="95" spans="1:28" s="42" customFormat="1" ht="51" x14ac:dyDescent="0.2">
      <c r="B95" s="78">
        <v>27</v>
      </c>
      <c r="C95" s="270" t="s">
        <v>315</v>
      </c>
      <c r="D95" s="270"/>
      <c r="E95" s="270"/>
      <c r="F95" s="62">
        <v>5.0000000000000001E-3</v>
      </c>
      <c r="G95" s="318" t="s">
        <v>316</v>
      </c>
      <c r="H95" s="318"/>
      <c r="I95" s="318"/>
      <c r="J95" s="318"/>
      <c r="K95" s="73">
        <v>42552</v>
      </c>
      <c r="L95" s="73">
        <v>42735</v>
      </c>
      <c r="M95" s="89" t="s">
        <v>182</v>
      </c>
      <c r="N95" s="83" t="s">
        <v>152</v>
      </c>
      <c r="O95" s="90">
        <v>130200000</v>
      </c>
      <c r="P95" s="22">
        <v>0</v>
      </c>
      <c r="Q95" s="22">
        <v>0</v>
      </c>
      <c r="R95" s="264" t="s">
        <v>298</v>
      </c>
      <c r="S95" s="264"/>
      <c r="U95" s="267" t="s">
        <v>401</v>
      </c>
      <c r="V95" s="267"/>
      <c r="W95" s="33" t="s">
        <v>454</v>
      </c>
      <c r="X95" s="72">
        <v>130200000</v>
      </c>
      <c r="Y95" s="72">
        <v>0</v>
      </c>
      <c r="Z95" s="72">
        <v>0</v>
      </c>
      <c r="AA95" s="37">
        <v>5.0000000000000001E-3</v>
      </c>
      <c r="AB95" s="77"/>
    </row>
    <row r="96" spans="1:28" s="42" customFormat="1" ht="120.75" customHeight="1" x14ac:dyDescent="0.2">
      <c r="B96" s="270">
        <v>28</v>
      </c>
      <c r="C96" s="270" t="s">
        <v>318</v>
      </c>
      <c r="D96" s="270"/>
      <c r="E96" s="270"/>
      <c r="F96" s="62">
        <v>7.0000000000000001E-3</v>
      </c>
      <c r="G96" s="318" t="s">
        <v>352</v>
      </c>
      <c r="H96" s="318"/>
      <c r="I96" s="318"/>
      <c r="J96" s="318"/>
      <c r="K96" s="73">
        <v>42552</v>
      </c>
      <c r="L96" s="73">
        <v>42735</v>
      </c>
      <c r="M96" s="88" t="s">
        <v>290</v>
      </c>
      <c r="N96" s="83" t="s">
        <v>187</v>
      </c>
      <c r="O96" s="335">
        <f>31320000+12130000</f>
        <v>43450000</v>
      </c>
      <c r="P96" s="263">
        <v>0</v>
      </c>
      <c r="Q96" s="263">
        <v>0</v>
      </c>
      <c r="R96" s="264" t="s">
        <v>78</v>
      </c>
      <c r="S96" s="264"/>
      <c r="U96" s="267" t="s">
        <v>401</v>
      </c>
      <c r="V96" s="267"/>
      <c r="W96" s="39" t="s">
        <v>512</v>
      </c>
      <c r="X96" s="466">
        <f>O96</f>
        <v>43450000</v>
      </c>
      <c r="Y96" s="72">
        <v>0</v>
      </c>
      <c r="Z96" s="72">
        <v>0</v>
      </c>
      <c r="AA96" s="37">
        <v>7.0000000000000001E-3</v>
      </c>
      <c r="AB96" s="87"/>
    </row>
    <row r="97" spans="1:29" s="42" customFormat="1" ht="101.25" customHeight="1" x14ac:dyDescent="0.2">
      <c r="B97" s="270"/>
      <c r="C97" s="270"/>
      <c r="D97" s="270"/>
      <c r="E97" s="270"/>
      <c r="F97" s="62">
        <v>8.0000000000000002E-3</v>
      </c>
      <c r="G97" s="318" t="s">
        <v>319</v>
      </c>
      <c r="H97" s="318"/>
      <c r="I97" s="318"/>
      <c r="J97" s="318"/>
      <c r="K97" s="73">
        <v>42552</v>
      </c>
      <c r="L97" s="73">
        <v>42735</v>
      </c>
      <c r="M97" s="88" t="s">
        <v>289</v>
      </c>
      <c r="N97" s="83" t="s">
        <v>291</v>
      </c>
      <c r="O97" s="336"/>
      <c r="P97" s="263"/>
      <c r="Q97" s="263"/>
      <c r="R97" s="264"/>
      <c r="S97" s="264"/>
      <c r="U97" s="267" t="s">
        <v>401</v>
      </c>
      <c r="V97" s="267"/>
      <c r="W97" s="39" t="s">
        <v>514</v>
      </c>
      <c r="X97" s="467"/>
      <c r="Y97" s="72">
        <v>0</v>
      </c>
      <c r="Z97" s="72">
        <v>0</v>
      </c>
      <c r="AA97" s="37">
        <v>8.0000000000000002E-3</v>
      </c>
      <c r="AB97" s="87"/>
    </row>
    <row r="98" spans="1:29" s="42" customFormat="1" ht="127.5" customHeight="1" x14ac:dyDescent="0.2">
      <c r="B98" s="270"/>
      <c r="C98" s="270"/>
      <c r="D98" s="270"/>
      <c r="E98" s="270"/>
      <c r="F98" s="62">
        <v>7.0000000000000001E-3</v>
      </c>
      <c r="G98" s="318" t="s">
        <v>320</v>
      </c>
      <c r="H98" s="318"/>
      <c r="I98" s="318"/>
      <c r="J98" s="318"/>
      <c r="K98" s="73">
        <v>42552</v>
      </c>
      <c r="L98" s="73">
        <v>42735</v>
      </c>
      <c r="M98" s="91" t="s">
        <v>422</v>
      </c>
      <c r="N98" s="83" t="s">
        <v>291</v>
      </c>
      <c r="O98" s="92">
        <f>149083332</f>
        <v>149083332</v>
      </c>
      <c r="P98" s="263"/>
      <c r="Q98" s="263"/>
      <c r="R98" s="323" t="s">
        <v>78</v>
      </c>
      <c r="S98" s="323"/>
      <c r="T98" s="93"/>
      <c r="U98" s="267" t="s">
        <v>513</v>
      </c>
      <c r="V98" s="267"/>
      <c r="W98" s="33" t="s">
        <v>515</v>
      </c>
      <c r="X98" s="94">
        <f>O98</f>
        <v>149083332</v>
      </c>
      <c r="Y98" s="72">
        <v>0</v>
      </c>
      <c r="Z98" s="72">
        <v>0</v>
      </c>
      <c r="AA98" s="37">
        <v>7.0000000000000001E-3</v>
      </c>
      <c r="AB98" s="87"/>
    </row>
    <row r="99" spans="1:29" s="42" customFormat="1" ht="110.25" customHeight="1" x14ac:dyDescent="0.2">
      <c r="A99" s="4"/>
      <c r="B99" s="270">
        <v>29</v>
      </c>
      <c r="C99" s="270" t="s">
        <v>321</v>
      </c>
      <c r="D99" s="270"/>
      <c r="E99" s="270"/>
      <c r="F99" s="62">
        <v>8.0000000000000002E-3</v>
      </c>
      <c r="G99" s="318" t="s">
        <v>286</v>
      </c>
      <c r="H99" s="318"/>
      <c r="I99" s="318"/>
      <c r="J99" s="318"/>
      <c r="K99" s="73">
        <v>42552</v>
      </c>
      <c r="L99" s="73">
        <v>42735</v>
      </c>
      <c r="M99" s="66" t="s">
        <v>292</v>
      </c>
      <c r="N99" s="83" t="s">
        <v>291</v>
      </c>
      <c r="O99" s="333">
        <f>88950000+126903312+613356</f>
        <v>216466668</v>
      </c>
      <c r="P99" s="263"/>
      <c r="Q99" s="263"/>
      <c r="R99" s="264" t="s">
        <v>78</v>
      </c>
      <c r="S99" s="264"/>
      <c r="T99" s="4"/>
      <c r="U99" s="267" t="s">
        <v>401</v>
      </c>
      <c r="V99" s="267"/>
      <c r="W99" s="39" t="s">
        <v>516</v>
      </c>
      <c r="X99" s="466">
        <v>215853312</v>
      </c>
      <c r="Y99" s="72">
        <v>0</v>
      </c>
      <c r="Z99" s="72">
        <v>0</v>
      </c>
      <c r="AA99" s="37">
        <v>8.0000000000000002E-3</v>
      </c>
      <c r="AB99" s="87"/>
    </row>
    <row r="100" spans="1:29" s="42" customFormat="1" ht="153" x14ac:dyDescent="0.2">
      <c r="A100" s="4"/>
      <c r="B100" s="332"/>
      <c r="C100" s="332"/>
      <c r="D100" s="332"/>
      <c r="E100" s="332"/>
      <c r="F100" s="95">
        <v>8.9999999999999993E-3</v>
      </c>
      <c r="G100" s="325" t="s">
        <v>287</v>
      </c>
      <c r="H100" s="325"/>
      <c r="I100" s="325"/>
      <c r="J100" s="325"/>
      <c r="K100" s="96">
        <v>42552</v>
      </c>
      <c r="L100" s="96">
        <v>42735</v>
      </c>
      <c r="M100" s="97" t="s">
        <v>423</v>
      </c>
      <c r="N100" s="98" t="s">
        <v>293</v>
      </c>
      <c r="O100" s="334"/>
      <c r="P100" s="313"/>
      <c r="Q100" s="313"/>
      <c r="R100" s="320"/>
      <c r="S100" s="320"/>
      <c r="T100" s="4"/>
      <c r="U100" s="397" t="s">
        <v>402</v>
      </c>
      <c r="V100" s="398"/>
      <c r="W100" s="99" t="s">
        <v>517</v>
      </c>
      <c r="X100" s="467"/>
      <c r="Y100" s="72">
        <v>0</v>
      </c>
      <c r="Z100" s="72">
        <v>0</v>
      </c>
      <c r="AA100" s="100">
        <v>8.0000000000000002E-3</v>
      </c>
      <c r="AB100" s="101" t="s">
        <v>518</v>
      </c>
    </row>
    <row r="101" spans="1:29" ht="26.25" customHeight="1" x14ac:dyDescent="0.2">
      <c r="B101" s="277" t="s">
        <v>33</v>
      </c>
      <c r="C101" s="277"/>
      <c r="D101" s="277"/>
      <c r="E101" s="277"/>
      <c r="F101" s="102">
        <f>SUM(F18:F100)</f>
        <v>0.55400000000000027</v>
      </c>
      <c r="G101" s="305"/>
      <c r="H101" s="305"/>
      <c r="I101" s="305"/>
      <c r="J101" s="305"/>
      <c r="K101" s="305"/>
      <c r="L101" s="305"/>
      <c r="M101" s="305"/>
      <c r="N101" s="305"/>
      <c r="O101" s="103">
        <f>SUM(O18:O100)</f>
        <v>2180299139</v>
      </c>
      <c r="P101" s="103">
        <f>SUM(P18:P100)</f>
        <v>15167996000</v>
      </c>
      <c r="Q101" s="104">
        <f>SUM(Q18:Q100)</f>
        <v>0</v>
      </c>
      <c r="R101" s="285"/>
      <c r="S101" s="285"/>
      <c r="T101" s="105"/>
      <c r="U101" s="455"/>
      <c r="V101" s="455"/>
      <c r="W101" s="106"/>
      <c r="X101" s="220">
        <f>SUM(X18:X100)</f>
        <v>2089952836</v>
      </c>
      <c r="Y101" s="220">
        <f>SUM(Y18:Y100)</f>
        <v>14528471914</v>
      </c>
      <c r="Z101" s="220">
        <f>SUM(Z18:Z100)</f>
        <v>0</v>
      </c>
      <c r="AA101" s="221">
        <f>+SUM(AA18:AA100)</f>
        <v>0.51530000000000031</v>
      </c>
      <c r="AB101" s="222"/>
    </row>
    <row r="102" spans="1:29" ht="15.75" customHeight="1" x14ac:dyDescent="0.2">
      <c r="A102" s="42"/>
      <c r="B102" s="107"/>
      <c r="C102" s="107"/>
      <c r="D102" s="107"/>
      <c r="E102" s="107"/>
      <c r="F102" s="108"/>
      <c r="G102" s="109"/>
      <c r="H102" s="110"/>
      <c r="I102" s="110"/>
      <c r="J102" s="110"/>
      <c r="K102" s="111"/>
      <c r="L102" s="112"/>
      <c r="M102" s="113"/>
      <c r="N102" s="114"/>
      <c r="O102" s="115"/>
      <c r="P102" s="115"/>
      <c r="Q102" s="116"/>
      <c r="R102" s="116"/>
      <c r="S102" s="116"/>
      <c r="T102" s="117"/>
      <c r="U102" s="50"/>
      <c r="V102" s="50"/>
      <c r="W102" s="118"/>
      <c r="X102" s="118"/>
      <c r="Y102" s="118"/>
      <c r="Z102" s="118"/>
      <c r="AA102" s="119"/>
      <c r="AB102" s="118"/>
      <c r="AC102" s="50"/>
    </row>
    <row r="103" spans="1:29" ht="26.25" customHeight="1" x14ac:dyDescent="0.2">
      <c r="A103" s="42"/>
      <c r="B103" s="380" t="s">
        <v>363</v>
      </c>
      <c r="C103" s="381"/>
      <c r="D103" s="381"/>
      <c r="E103" s="381"/>
      <c r="F103" s="381"/>
      <c r="G103" s="381"/>
      <c r="H103" s="381"/>
      <c r="I103" s="381"/>
      <c r="J103" s="381"/>
      <c r="K103" s="381"/>
      <c r="L103" s="381"/>
      <c r="M103" s="381"/>
      <c r="N103" s="381"/>
      <c r="O103" s="381"/>
      <c r="P103" s="381"/>
      <c r="Q103" s="381"/>
      <c r="R103" s="381"/>
      <c r="S103" s="381"/>
      <c r="T103" s="381"/>
      <c r="U103" s="381"/>
      <c r="V103" s="381"/>
      <c r="W103" s="381"/>
      <c r="X103" s="381"/>
      <c r="Y103" s="381"/>
      <c r="Z103" s="381"/>
      <c r="AA103" s="381"/>
      <c r="AB103" s="437"/>
    </row>
    <row r="104" spans="1:29" s="42" customFormat="1" ht="76.5" x14ac:dyDescent="0.2">
      <c r="B104" s="286">
        <v>30</v>
      </c>
      <c r="C104" s="286" t="s">
        <v>365</v>
      </c>
      <c r="D104" s="286"/>
      <c r="E104" s="286"/>
      <c r="F104" s="120">
        <v>5.0000000000000001E-3</v>
      </c>
      <c r="G104" s="306" t="s">
        <v>366</v>
      </c>
      <c r="H104" s="306"/>
      <c r="I104" s="306"/>
      <c r="J104" s="306"/>
      <c r="K104" s="121">
        <v>42522</v>
      </c>
      <c r="L104" s="121">
        <v>42551</v>
      </c>
      <c r="M104" s="287" t="s">
        <v>367</v>
      </c>
      <c r="N104" s="345" t="s">
        <v>368</v>
      </c>
      <c r="O104" s="310">
        <v>106800000</v>
      </c>
      <c r="P104" s="313"/>
      <c r="Q104" s="263">
        <v>0</v>
      </c>
      <c r="R104" s="299" t="s">
        <v>297</v>
      </c>
      <c r="S104" s="300"/>
      <c r="U104" s="268" t="s">
        <v>401</v>
      </c>
      <c r="V104" s="268"/>
      <c r="W104" s="33" t="s">
        <v>530</v>
      </c>
      <c r="X104" s="260">
        <v>106800000</v>
      </c>
      <c r="Y104" s="260">
        <v>0</v>
      </c>
      <c r="Z104" s="260">
        <v>0</v>
      </c>
      <c r="AA104" s="40">
        <v>5.0000000000000001E-3</v>
      </c>
      <c r="AB104" s="399"/>
    </row>
    <row r="105" spans="1:29" s="42" customFormat="1" ht="102" x14ac:dyDescent="0.2">
      <c r="B105" s="286"/>
      <c r="C105" s="286"/>
      <c r="D105" s="286"/>
      <c r="E105" s="286"/>
      <c r="F105" s="122">
        <v>0.01</v>
      </c>
      <c r="G105" s="282" t="s">
        <v>369</v>
      </c>
      <c r="H105" s="283"/>
      <c r="I105" s="283"/>
      <c r="J105" s="284"/>
      <c r="K105" s="121">
        <v>42536</v>
      </c>
      <c r="L105" s="121">
        <v>42735</v>
      </c>
      <c r="M105" s="288"/>
      <c r="N105" s="346"/>
      <c r="O105" s="311"/>
      <c r="P105" s="314"/>
      <c r="Q105" s="263"/>
      <c r="R105" s="301"/>
      <c r="S105" s="302"/>
      <c r="U105" s="268" t="s">
        <v>401</v>
      </c>
      <c r="V105" s="268"/>
      <c r="W105" s="33" t="s">
        <v>531</v>
      </c>
      <c r="X105" s="261"/>
      <c r="Y105" s="261"/>
      <c r="Z105" s="261"/>
      <c r="AA105" s="40">
        <v>0.01</v>
      </c>
      <c r="AB105" s="457"/>
    </row>
    <row r="106" spans="1:29" s="42" customFormat="1" ht="38.25" x14ac:dyDescent="0.2">
      <c r="B106" s="286"/>
      <c r="C106" s="286"/>
      <c r="D106" s="286"/>
      <c r="E106" s="286"/>
      <c r="F106" s="85">
        <v>5.0000000000000001E-3</v>
      </c>
      <c r="G106" s="282" t="s">
        <v>370</v>
      </c>
      <c r="H106" s="283"/>
      <c r="I106" s="283"/>
      <c r="J106" s="284"/>
      <c r="K106" s="121">
        <v>42552</v>
      </c>
      <c r="L106" s="121">
        <v>42735</v>
      </c>
      <c r="M106" s="288"/>
      <c r="N106" s="346"/>
      <c r="O106" s="311"/>
      <c r="P106" s="314"/>
      <c r="Q106" s="263"/>
      <c r="R106" s="301"/>
      <c r="S106" s="302"/>
      <c r="U106" s="268" t="s">
        <v>402</v>
      </c>
      <c r="V106" s="268"/>
      <c r="W106" s="33" t="s">
        <v>532</v>
      </c>
      <c r="X106" s="261"/>
      <c r="Y106" s="261"/>
      <c r="Z106" s="261"/>
      <c r="AA106" s="40">
        <v>0</v>
      </c>
      <c r="AB106" s="457"/>
    </row>
    <row r="107" spans="1:29" s="42" customFormat="1" ht="89.25" x14ac:dyDescent="0.2">
      <c r="B107" s="286"/>
      <c r="C107" s="286"/>
      <c r="D107" s="286"/>
      <c r="E107" s="286"/>
      <c r="F107" s="85">
        <v>5.0000000000000001E-3</v>
      </c>
      <c r="G107" s="282" t="s">
        <v>371</v>
      </c>
      <c r="H107" s="283"/>
      <c r="I107" s="283"/>
      <c r="J107" s="284"/>
      <c r="K107" s="121">
        <v>42552</v>
      </c>
      <c r="L107" s="121">
        <v>42735</v>
      </c>
      <c r="M107" s="289"/>
      <c r="N107" s="347"/>
      <c r="O107" s="312"/>
      <c r="P107" s="315"/>
      <c r="Q107" s="263"/>
      <c r="R107" s="303"/>
      <c r="S107" s="304"/>
      <c r="U107" s="268" t="s">
        <v>401</v>
      </c>
      <c r="V107" s="268"/>
      <c r="W107" s="33" t="s">
        <v>533</v>
      </c>
      <c r="X107" s="262"/>
      <c r="Y107" s="262"/>
      <c r="Z107" s="262"/>
      <c r="AA107" s="40">
        <v>5.0000000000000001E-3</v>
      </c>
      <c r="AB107" s="400"/>
    </row>
    <row r="108" spans="1:29" s="42" customFormat="1" ht="94.5" customHeight="1" x14ac:dyDescent="0.2">
      <c r="B108" s="279">
        <v>31</v>
      </c>
      <c r="C108" s="290" t="s">
        <v>372</v>
      </c>
      <c r="D108" s="291"/>
      <c r="E108" s="292"/>
      <c r="F108" s="122">
        <v>0.01</v>
      </c>
      <c r="G108" s="282" t="s">
        <v>373</v>
      </c>
      <c r="H108" s="283"/>
      <c r="I108" s="283"/>
      <c r="J108" s="284"/>
      <c r="K108" s="121">
        <v>42552</v>
      </c>
      <c r="L108" s="121">
        <v>42735</v>
      </c>
      <c r="M108" s="287" t="s">
        <v>374</v>
      </c>
      <c r="N108" s="345" t="s">
        <v>242</v>
      </c>
      <c r="O108" s="307">
        <v>71166800</v>
      </c>
      <c r="P108" s="313">
        <v>0</v>
      </c>
      <c r="Q108" s="263"/>
      <c r="R108" s="299" t="s">
        <v>297</v>
      </c>
      <c r="S108" s="300"/>
      <c r="U108" s="268" t="s">
        <v>401</v>
      </c>
      <c r="V108" s="268"/>
      <c r="W108" s="33" t="s">
        <v>492</v>
      </c>
      <c r="X108" s="260">
        <v>71166800</v>
      </c>
      <c r="Y108" s="260">
        <v>0</v>
      </c>
      <c r="Z108" s="260">
        <v>0</v>
      </c>
      <c r="AA108" s="40">
        <v>0.01</v>
      </c>
      <c r="AB108" s="87"/>
    </row>
    <row r="109" spans="1:29" s="42" customFormat="1" ht="84.75" customHeight="1" x14ac:dyDescent="0.2">
      <c r="B109" s="280"/>
      <c r="C109" s="293"/>
      <c r="D109" s="294"/>
      <c r="E109" s="295"/>
      <c r="F109" s="120">
        <v>5.0000000000000001E-3</v>
      </c>
      <c r="G109" s="282" t="s">
        <v>375</v>
      </c>
      <c r="H109" s="283"/>
      <c r="I109" s="283"/>
      <c r="J109" s="284"/>
      <c r="K109" s="121">
        <v>42552</v>
      </c>
      <c r="L109" s="121">
        <v>42735</v>
      </c>
      <c r="M109" s="288"/>
      <c r="N109" s="346"/>
      <c r="O109" s="308"/>
      <c r="P109" s="314"/>
      <c r="Q109" s="263"/>
      <c r="R109" s="301"/>
      <c r="S109" s="302"/>
      <c r="U109" s="268" t="s">
        <v>401</v>
      </c>
      <c r="V109" s="268"/>
      <c r="W109" s="33" t="s">
        <v>495</v>
      </c>
      <c r="X109" s="261"/>
      <c r="Y109" s="261"/>
      <c r="Z109" s="261"/>
      <c r="AA109" s="40">
        <v>5.0000000000000001E-3</v>
      </c>
      <c r="AB109" s="87"/>
    </row>
    <row r="110" spans="1:29" s="42" customFormat="1" ht="81.75" customHeight="1" x14ac:dyDescent="0.2">
      <c r="B110" s="280"/>
      <c r="C110" s="293"/>
      <c r="D110" s="294"/>
      <c r="E110" s="295"/>
      <c r="F110" s="120">
        <v>5.0000000000000001E-3</v>
      </c>
      <c r="G110" s="282" t="s">
        <v>376</v>
      </c>
      <c r="H110" s="283"/>
      <c r="I110" s="283"/>
      <c r="J110" s="284"/>
      <c r="K110" s="121">
        <v>42705</v>
      </c>
      <c r="L110" s="121">
        <v>42719</v>
      </c>
      <c r="M110" s="288"/>
      <c r="N110" s="346"/>
      <c r="O110" s="308"/>
      <c r="P110" s="314"/>
      <c r="Q110" s="263"/>
      <c r="R110" s="301"/>
      <c r="S110" s="302"/>
      <c r="U110" s="268" t="s">
        <v>401</v>
      </c>
      <c r="V110" s="268"/>
      <c r="W110" s="33" t="s">
        <v>493</v>
      </c>
      <c r="X110" s="261"/>
      <c r="Y110" s="261"/>
      <c r="Z110" s="261"/>
      <c r="AA110" s="40">
        <v>5.0000000000000001E-3</v>
      </c>
      <c r="AB110" s="87"/>
    </row>
    <row r="111" spans="1:29" s="42" customFormat="1" ht="63.75" x14ac:dyDescent="0.2">
      <c r="A111" s="4"/>
      <c r="B111" s="281"/>
      <c r="C111" s="296"/>
      <c r="D111" s="297"/>
      <c r="E111" s="298"/>
      <c r="F111" s="120">
        <v>5.0000000000000001E-3</v>
      </c>
      <c r="G111" s="282" t="s">
        <v>377</v>
      </c>
      <c r="H111" s="283"/>
      <c r="I111" s="283"/>
      <c r="J111" s="284"/>
      <c r="K111" s="121">
        <v>42719</v>
      </c>
      <c r="L111" s="121">
        <v>42735</v>
      </c>
      <c r="M111" s="289"/>
      <c r="N111" s="347"/>
      <c r="O111" s="309"/>
      <c r="P111" s="315"/>
      <c r="Q111" s="263"/>
      <c r="R111" s="303"/>
      <c r="S111" s="304"/>
      <c r="T111" s="4"/>
      <c r="U111" s="268" t="s">
        <v>402</v>
      </c>
      <c r="V111" s="268"/>
      <c r="W111" s="33" t="s">
        <v>494</v>
      </c>
      <c r="X111" s="262"/>
      <c r="Y111" s="262"/>
      <c r="Z111" s="262"/>
      <c r="AA111" s="40">
        <v>5.0000000000000001E-3</v>
      </c>
      <c r="AB111" s="87"/>
    </row>
    <row r="112" spans="1:29" s="223" customFormat="1" ht="28.5" customHeight="1" x14ac:dyDescent="0.2">
      <c r="B112" s="348" t="s">
        <v>33</v>
      </c>
      <c r="C112" s="348"/>
      <c r="D112" s="348"/>
      <c r="E112" s="348"/>
      <c r="F112" s="224">
        <f>SUM(F104:F111)</f>
        <v>4.9999999999999996E-2</v>
      </c>
      <c r="G112" s="342"/>
      <c r="H112" s="343"/>
      <c r="I112" s="343"/>
      <c r="J112" s="343"/>
      <c r="K112" s="343"/>
      <c r="L112" s="343"/>
      <c r="M112" s="343"/>
      <c r="N112" s="344"/>
      <c r="O112" s="225">
        <f>SUM(O104:O110)</f>
        <v>177966800</v>
      </c>
      <c r="P112" s="225">
        <f>SUM(P108:P111)</f>
        <v>0</v>
      </c>
      <c r="Q112" s="225">
        <f>SUM(Q104:Q111)</f>
        <v>0</v>
      </c>
      <c r="R112" s="278"/>
      <c r="S112" s="278"/>
      <c r="U112" s="269"/>
      <c r="V112" s="269"/>
      <c r="W112" s="226"/>
      <c r="X112" s="220">
        <f>SUM(X104:X111)</f>
        <v>177966800</v>
      </c>
      <c r="Y112" s="220">
        <f>SUM(Y104:Y111)</f>
        <v>0</v>
      </c>
      <c r="Z112" s="220">
        <f>SUM(Z104:Z111)</f>
        <v>0</v>
      </c>
      <c r="AA112" s="227">
        <f>SUM(AA104:AA111)</f>
        <v>4.4999999999999991E-2</v>
      </c>
      <c r="AB112" s="226"/>
    </row>
    <row r="113" spans="1:29" ht="15.75" customHeight="1" x14ac:dyDescent="0.2">
      <c r="A113" s="42"/>
      <c r="B113" s="107"/>
      <c r="C113" s="107"/>
      <c r="D113" s="107"/>
      <c r="E113" s="107"/>
      <c r="F113" s="108"/>
      <c r="G113" s="109"/>
      <c r="H113" s="110"/>
      <c r="I113" s="110"/>
      <c r="J113" s="110"/>
      <c r="K113" s="111"/>
      <c r="L113" s="112"/>
      <c r="M113" s="113"/>
      <c r="N113" s="114"/>
      <c r="O113" s="115"/>
      <c r="P113" s="115"/>
      <c r="Q113" s="116"/>
      <c r="R113" s="116"/>
      <c r="S113" s="116"/>
      <c r="T113" s="123"/>
      <c r="U113" s="456"/>
      <c r="V113" s="456"/>
      <c r="W113" s="118"/>
      <c r="X113" s="118"/>
      <c r="Y113" s="118"/>
      <c r="Z113" s="118"/>
      <c r="AA113" s="118"/>
      <c r="AB113" s="118"/>
      <c r="AC113" s="50"/>
    </row>
    <row r="114" spans="1:29" ht="26.25" customHeight="1" x14ac:dyDescent="0.2">
      <c r="A114" s="42"/>
      <c r="B114" s="380" t="s">
        <v>384</v>
      </c>
      <c r="C114" s="381"/>
      <c r="D114" s="381"/>
      <c r="E114" s="381"/>
      <c r="F114" s="381"/>
      <c r="G114" s="381"/>
      <c r="H114" s="381"/>
      <c r="I114" s="381"/>
      <c r="J114" s="381"/>
      <c r="K114" s="381"/>
      <c r="L114" s="381"/>
      <c r="M114" s="381"/>
      <c r="N114" s="381"/>
      <c r="O114" s="381"/>
      <c r="P114" s="381"/>
      <c r="Q114" s="381"/>
      <c r="R114" s="381"/>
      <c r="S114" s="381"/>
      <c r="T114" s="381"/>
      <c r="U114" s="381"/>
      <c r="V114" s="381"/>
      <c r="W114" s="381"/>
      <c r="X114" s="381"/>
      <c r="Y114" s="381"/>
      <c r="Z114" s="381"/>
      <c r="AA114" s="381"/>
      <c r="AB114" s="437"/>
    </row>
    <row r="115" spans="1:29" s="42" customFormat="1" ht="38.25" x14ac:dyDescent="0.2">
      <c r="B115" s="286">
        <v>32</v>
      </c>
      <c r="C115" s="286" t="s">
        <v>389</v>
      </c>
      <c r="D115" s="286"/>
      <c r="E115" s="286"/>
      <c r="F115" s="122">
        <v>5.0000000000000001E-3</v>
      </c>
      <c r="G115" s="306" t="s">
        <v>385</v>
      </c>
      <c r="H115" s="306"/>
      <c r="I115" s="306"/>
      <c r="J115" s="306"/>
      <c r="K115" s="121">
        <v>42583</v>
      </c>
      <c r="L115" s="121">
        <v>42735</v>
      </c>
      <c r="M115" s="88" t="s">
        <v>395</v>
      </c>
      <c r="N115" s="357"/>
      <c r="O115" s="266"/>
      <c r="P115" s="263"/>
      <c r="Q115" s="263">
        <v>0</v>
      </c>
      <c r="R115" s="264" t="s">
        <v>297</v>
      </c>
      <c r="S115" s="264"/>
      <c r="U115" s="268" t="s">
        <v>401</v>
      </c>
      <c r="V115" s="268"/>
      <c r="W115" s="33" t="s">
        <v>534</v>
      </c>
      <c r="X115" s="72">
        <v>0</v>
      </c>
      <c r="Y115" s="72">
        <v>0</v>
      </c>
      <c r="Z115" s="72">
        <v>0</v>
      </c>
      <c r="AA115" s="124">
        <v>5.0000000000000001E-3</v>
      </c>
      <c r="AB115" s="87"/>
    </row>
    <row r="116" spans="1:29" s="42" customFormat="1" ht="63.75" x14ac:dyDescent="0.2">
      <c r="B116" s="286"/>
      <c r="C116" s="286"/>
      <c r="D116" s="286"/>
      <c r="E116" s="286"/>
      <c r="F116" s="122">
        <v>0.01</v>
      </c>
      <c r="G116" s="306" t="s">
        <v>386</v>
      </c>
      <c r="H116" s="306"/>
      <c r="I116" s="306"/>
      <c r="J116" s="306"/>
      <c r="K116" s="121">
        <v>42583</v>
      </c>
      <c r="L116" s="121">
        <v>42735</v>
      </c>
      <c r="M116" s="125"/>
      <c r="N116" s="357"/>
      <c r="O116" s="266"/>
      <c r="P116" s="263"/>
      <c r="Q116" s="263"/>
      <c r="R116" s="264"/>
      <c r="S116" s="264"/>
      <c r="U116" s="268" t="s">
        <v>401</v>
      </c>
      <c r="V116" s="268"/>
      <c r="W116" s="33" t="s">
        <v>535</v>
      </c>
      <c r="X116" s="72">
        <v>0</v>
      </c>
      <c r="Y116" s="72">
        <v>0</v>
      </c>
      <c r="Z116" s="72">
        <v>0</v>
      </c>
      <c r="AA116" s="124">
        <v>0.01</v>
      </c>
      <c r="AB116" s="87"/>
    </row>
    <row r="117" spans="1:29" s="42" customFormat="1" ht="47.25" customHeight="1" x14ac:dyDescent="0.2">
      <c r="B117" s="286"/>
      <c r="C117" s="286"/>
      <c r="D117" s="286"/>
      <c r="E117" s="286"/>
      <c r="F117" s="126">
        <v>5.0000000000000001E-3</v>
      </c>
      <c r="G117" s="306" t="s">
        <v>387</v>
      </c>
      <c r="H117" s="306"/>
      <c r="I117" s="306"/>
      <c r="J117" s="306"/>
      <c r="K117" s="121">
        <v>42583</v>
      </c>
      <c r="L117" s="121">
        <v>42735</v>
      </c>
      <c r="M117" s="125"/>
      <c r="N117" s="357"/>
      <c r="O117" s="266"/>
      <c r="P117" s="263"/>
      <c r="Q117" s="263"/>
      <c r="R117" s="264"/>
      <c r="S117" s="264"/>
      <c r="U117" s="268" t="s">
        <v>401</v>
      </c>
      <c r="V117" s="268"/>
      <c r="W117" s="33" t="s">
        <v>536</v>
      </c>
      <c r="X117" s="72">
        <v>0</v>
      </c>
      <c r="Y117" s="72">
        <v>0</v>
      </c>
      <c r="Z117" s="72">
        <v>0</v>
      </c>
      <c r="AA117" s="124">
        <v>5.0000000000000001E-3</v>
      </c>
      <c r="AB117" s="87"/>
    </row>
    <row r="118" spans="1:29" s="42" customFormat="1" ht="25.5" x14ac:dyDescent="0.2">
      <c r="B118" s="286"/>
      <c r="C118" s="286"/>
      <c r="D118" s="286"/>
      <c r="E118" s="286"/>
      <c r="F118" s="126">
        <v>5.0000000000000001E-3</v>
      </c>
      <c r="G118" s="306" t="s">
        <v>388</v>
      </c>
      <c r="H118" s="306"/>
      <c r="I118" s="306"/>
      <c r="J118" s="306"/>
      <c r="K118" s="121">
        <v>42552</v>
      </c>
      <c r="L118" s="121">
        <v>42735</v>
      </c>
      <c r="M118" s="125"/>
      <c r="N118" s="357"/>
      <c r="O118" s="266"/>
      <c r="P118" s="263"/>
      <c r="Q118" s="263"/>
      <c r="R118" s="264"/>
      <c r="S118" s="264"/>
      <c r="U118" s="268" t="s">
        <v>401</v>
      </c>
      <c r="V118" s="268"/>
      <c r="W118" s="33" t="s">
        <v>537</v>
      </c>
      <c r="X118" s="72">
        <v>0</v>
      </c>
      <c r="Y118" s="72">
        <v>0</v>
      </c>
      <c r="Z118" s="72">
        <v>0</v>
      </c>
      <c r="AA118" s="124">
        <v>5.0000000000000001E-3</v>
      </c>
      <c r="AB118" s="87"/>
    </row>
    <row r="119" spans="1:29" s="42" customFormat="1" ht="66.75" customHeight="1" x14ac:dyDescent="0.2">
      <c r="B119" s="286">
        <v>33</v>
      </c>
      <c r="C119" s="286" t="s">
        <v>393</v>
      </c>
      <c r="D119" s="286"/>
      <c r="E119" s="286"/>
      <c r="F119" s="122">
        <v>0.01</v>
      </c>
      <c r="G119" s="306" t="s">
        <v>390</v>
      </c>
      <c r="H119" s="306"/>
      <c r="I119" s="306"/>
      <c r="J119" s="306"/>
      <c r="K119" s="121">
        <v>42583</v>
      </c>
      <c r="L119" s="121">
        <v>42735</v>
      </c>
      <c r="M119" s="125"/>
      <c r="N119" s="357" t="s">
        <v>242</v>
      </c>
      <c r="O119" s="319"/>
      <c r="P119" s="263">
        <v>0</v>
      </c>
      <c r="Q119" s="263">
        <v>49200000</v>
      </c>
      <c r="R119" s="264" t="s">
        <v>297</v>
      </c>
      <c r="S119" s="264"/>
      <c r="U119" s="268" t="s">
        <v>401</v>
      </c>
      <c r="V119" s="268"/>
      <c r="W119" s="33" t="s">
        <v>538</v>
      </c>
      <c r="X119" s="260">
        <v>0</v>
      </c>
      <c r="Y119" s="260">
        <v>0</v>
      </c>
      <c r="Z119" s="260">
        <v>49200000</v>
      </c>
      <c r="AA119" s="40">
        <v>0.01</v>
      </c>
      <c r="AB119" s="87"/>
    </row>
    <row r="120" spans="1:29" s="42" customFormat="1" ht="63.75" x14ac:dyDescent="0.2">
      <c r="B120" s="286"/>
      <c r="C120" s="286"/>
      <c r="D120" s="286"/>
      <c r="E120" s="286"/>
      <c r="F120" s="122">
        <v>5.0000000000000001E-3</v>
      </c>
      <c r="G120" s="306" t="s">
        <v>391</v>
      </c>
      <c r="H120" s="306"/>
      <c r="I120" s="306"/>
      <c r="J120" s="306"/>
      <c r="K120" s="121">
        <v>42583</v>
      </c>
      <c r="L120" s="121">
        <v>42735</v>
      </c>
      <c r="M120" s="125"/>
      <c r="N120" s="357"/>
      <c r="O120" s="319"/>
      <c r="P120" s="263"/>
      <c r="Q120" s="263"/>
      <c r="R120" s="264"/>
      <c r="S120" s="264"/>
      <c r="U120" s="268" t="s">
        <v>402</v>
      </c>
      <c r="V120" s="268"/>
      <c r="W120" s="33" t="s">
        <v>539</v>
      </c>
      <c r="X120" s="261"/>
      <c r="Y120" s="261"/>
      <c r="Z120" s="261"/>
      <c r="AA120" s="40">
        <v>0</v>
      </c>
      <c r="AB120" s="87"/>
    </row>
    <row r="121" spans="1:29" s="42" customFormat="1" ht="122.25" customHeight="1" x14ac:dyDescent="0.2">
      <c r="B121" s="127">
        <v>34</v>
      </c>
      <c r="C121" s="286" t="s">
        <v>394</v>
      </c>
      <c r="D121" s="286"/>
      <c r="E121" s="286"/>
      <c r="F121" s="122">
        <v>5.0000000000000001E-3</v>
      </c>
      <c r="G121" s="306" t="s">
        <v>392</v>
      </c>
      <c r="H121" s="306"/>
      <c r="I121" s="306"/>
      <c r="J121" s="306"/>
      <c r="K121" s="121">
        <v>42583</v>
      </c>
      <c r="L121" s="121">
        <v>42735</v>
      </c>
      <c r="M121" s="125"/>
      <c r="N121" s="357"/>
      <c r="O121" s="319"/>
      <c r="P121" s="263"/>
      <c r="Q121" s="263"/>
      <c r="R121" s="264"/>
      <c r="S121" s="264"/>
      <c r="U121" s="268" t="s">
        <v>401</v>
      </c>
      <c r="V121" s="268"/>
      <c r="W121" s="33" t="s">
        <v>540</v>
      </c>
      <c r="X121" s="262"/>
      <c r="Y121" s="262"/>
      <c r="Z121" s="262"/>
      <c r="AA121" s="40">
        <v>5.0000000000000001E-3</v>
      </c>
      <c r="AB121" s="87"/>
    </row>
    <row r="122" spans="1:29" s="42" customFormat="1" ht="114.75" customHeight="1" x14ac:dyDescent="0.2">
      <c r="B122" s="279">
        <v>35</v>
      </c>
      <c r="C122" s="290" t="s">
        <v>398</v>
      </c>
      <c r="D122" s="291"/>
      <c r="E122" s="292"/>
      <c r="F122" s="128">
        <v>3.0000000000000001E-3</v>
      </c>
      <c r="G122" s="349" t="s">
        <v>396</v>
      </c>
      <c r="H122" s="350"/>
      <c r="I122" s="350"/>
      <c r="J122" s="351"/>
      <c r="K122" s="121">
        <v>42552</v>
      </c>
      <c r="L122" s="121">
        <v>42735</v>
      </c>
      <c r="M122" s="125"/>
      <c r="N122" s="357" t="s">
        <v>242</v>
      </c>
      <c r="O122" s="319"/>
      <c r="P122" s="263">
        <v>0</v>
      </c>
      <c r="Q122" s="263"/>
      <c r="R122" s="264" t="s">
        <v>297</v>
      </c>
      <c r="S122" s="264"/>
      <c r="U122" s="268" t="s">
        <v>401</v>
      </c>
      <c r="V122" s="268"/>
      <c r="W122" s="33" t="s">
        <v>541</v>
      </c>
      <c r="X122" s="72">
        <v>0</v>
      </c>
      <c r="Y122" s="72">
        <v>0</v>
      </c>
      <c r="Z122" s="72">
        <v>0</v>
      </c>
      <c r="AA122" s="124">
        <v>3.0000000000000001E-3</v>
      </c>
      <c r="AB122" s="87"/>
    </row>
    <row r="123" spans="1:29" s="42" customFormat="1" ht="76.5" x14ac:dyDescent="0.2">
      <c r="B123" s="281"/>
      <c r="C123" s="296"/>
      <c r="D123" s="297"/>
      <c r="E123" s="298"/>
      <c r="F123" s="128">
        <v>2E-3</v>
      </c>
      <c r="G123" s="349" t="s">
        <v>397</v>
      </c>
      <c r="H123" s="350"/>
      <c r="I123" s="350"/>
      <c r="J123" s="351"/>
      <c r="K123" s="121">
        <v>42552</v>
      </c>
      <c r="L123" s="121">
        <v>42735</v>
      </c>
      <c r="M123" s="125"/>
      <c r="N123" s="357"/>
      <c r="O123" s="319"/>
      <c r="P123" s="263"/>
      <c r="Q123" s="263"/>
      <c r="R123" s="264"/>
      <c r="S123" s="264"/>
      <c r="U123" s="268" t="s">
        <v>401</v>
      </c>
      <c r="V123" s="268"/>
      <c r="W123" s="33" t="s">
        <v>542</v>
      </c>
      <c r="X123" s="72">
        <v>0</v>
      </c>
      <c r="Y123" s="72">
        <v>0</v>
      </c>
      <c r="Z123" s="72">
        <v>0</v>
      </c>
      <c r="AA123" s="124">
        <v>2E-3</v>
      </c>
      <c r="AB123" s="87"/>
    </row>
    <row r="124" spans="1:29" s="223" customFormat="1" ht="15.75" x14ac:dyDescent="0.2">
      <c r="B124" s="348" t="s">
        <v>33</v>
      </c>
      <c r="C124" s="348"/>
      <c r="D124" s="348"/>
      <c r="E124" s="348"/>
      <c r="F124" s="224">
        <f>SUM(F115:F123)</f>
        <v>0.05</v>
      </c>
      <c r="G124" s="342"/>
      <c r="H124" s="343"/>
      <c r="I124" s="343"/>
      <c r="J124" s="343"/>
      <c r="K124" s="343"/>
      <c r="L124" s="343"/>
      <c r="M124" s="343"/>
      <c r="N124" s="344"/>
      <c r="O124" s="225">
        <f>SUM(O115:O123)</f>
        <v>0</v>
      </c>
      <c r="P124" s="225">
        <f>SUM(P122:P123)</f>
        <v>0</v>
      </c>
      <c r="Q124" s="225">
        <f>SUM(Q115:Q123)</f>
        <v>49200000</v>
      </c>
      <c r="R124" s="278"/>
      <c r="S124" s="278"/>
      <c r="U124" s="269"/>
      <c r="V124" s="269"/>
      <c r="W124" s="226"/>
      <c r="X124" s="220">
        <f>SUM(X115:X123)</f>
        <v>0</v>
      </c>
      <c r="Y124" s="220">
        <f>SUM(Y115:Y123)</f>
        <v>0</v>
      </c>
      <c r="Z124" s="220">
        <f>SUM(Z115:Z123)</f>
        <v>49200000</v>
      </c>
      <c r="AA124" s="227">
        <f>SUM(AA115:AA123)</f>
        <v>4.5000000000000005E-2</v>
      </c>
      <c r="AB124" s="226"/>
    </row>
    <row r="125" spans="1:29" ht="12.75" customHeight="1" x14ac:dyDescent="0.2">
      <c r="A125" s="42"/>
      <c r="B125" s="107"/>
      <c r="C125" s="107"/>
      <c r="D125" s="107"/>
      <c r="E125" s="107"/>
      <c r="F125" s="108"/>
      <c r="G125" s="109"/>
      <c r="H125" s="110"/>
      <c r="I125" s="110"/>
      <c r="J125" s="110"/>
      <c r="K125" s="111"/>
      <c r="L125" s="112"/>
      <c r="M125" s="113"/>
      <c r="N125" s="114"/>
      <c r="O125" s="115"/>
      <c r="P125" s="115"/>
      <c r="Q125" s="116"/>
      <c r="R125" s="116"/>
      <c r="S125" s="116"/>
      <c r="T125" s="123"/>
      <c r="U125" s="456"/>
      <c r="V125" s="456"/>
      <c r="W125" s="118"/>
      <c r="X125" s="118"/>
      <c r="Y125" s="118"/>
      <c r="Z125" s="118"/>
      <c r="AA125" s="118"/>
      <c r="AB125" s="118"/>
      <c r="AC125" s="50"/>
    </row>
    <row r="126" spans="1:29" ht="31.5" customHeight="1" x14ac:dyDescent="0.2">
      <c r="A126" s="42"/>
      <c r="B126" s="380" t="s">
        <v>317</v>
      </c>
      <c r="C126" s="381"/>
      <c r="D126" s="381"/>
      <c r="E126" s="381"/>
      <c r="F126" s="381"/>
      <c r="G126" s="381"/>
      <c r="H126" s="381"/>
      <c r="I126" s="381"/>
      <c r="J126" s="381"/>
      <c r="K126" s="381"/>
      <c r="L126" s="381"/>
      <c r="M126" s="381"/>
      <c r="N126" s="381"/>
      <c r="O126" s="381"/>
      <c r="P126" s="381"/>
      <c r="Q126" s="381"/>
      <c r="R126" s="381"/>
      <c r="S126" s="381"/>
      <c r="T126" s="381"/>
      <c r="U126" s="381"/>
      <c r="V126" s="381"/>
      <c r="W126" s="381"/>
      <c r="X126" s="381"/>
      <c r="Y126" s="381"/>
      <c r="Z126" s="381"/>
      <c r="AA126" s="381"/>
      <c r="AB126" s="437"/>
    </row>
    <row r="127" spans="1:29" s="129" customFormat="1" ht="38.25" customHeight="1" x14ac:dyDescent="0.2">
      <c r="B127" s="270">
        <v>36</v>
      </c>
      <c r="C127" s="270" t="s">
        <v>350</v>
      </c>
      <c r="D127" s="270"/>
      <c r="E127" s="270"/>
      <c r="F127" s="62">
        <v>0.01</v>
      </c>
      <c r="G127" s="265" t="s">
        <v>261</v>
      </c>
      <c r="H127" s="265"/>
      <c r="I127" s="265"/>
      <c r="J127" s="265"/>
      <c r="K127" s="271">
        <v>42552</v>
      </c>
      <c r="L127" s="271">
        <v>42735</v>
      </c>
      <c r="M127" s="272" t="s">
        <v>262</v>
      </c>
      <c r="N127" s="273" t="s">
        <v>242</v>
      </c>
      <c r="O127" s="263">
        <v>423796200</v>
      </c>
      <c r="P127" s="263">
        <v>0</v>
      </c>
      <c r="Q127" s="263">
        <v>0</v>
      </c>
      <c r="R127" s="264" t="s">
        <v>263</v>
      </c>
      <c r="S127" s="264"/>
      <c r="U127" s="267" t="s">
        <v>401</v>
      </c>
      <c r="V127" s="267"/>
      <c r="W127" s="39" t="s">
        <v>519</v>
      </c>
      <c r="X127" s="260">
        <v>423796200</v>
      </c>
      <c r="Y127" s="260">
        <v>0</v>
      </c>
      <c r="Z127" s="260">
        <v>0</v>
      </c>
      <c r="AA127" s="38">
        <v>0.01</v>
      </c>
      <c r="AB127" s="399"/>
    </row>
    <row r="128" spans="1:29" s="129" customFormat="1" ht="127.5" x14ac:dyDescent="0.2">
      <c r="B128" s="270"/>
      <c r="C128" s="270"/>
      <c r="D128" s="270"/>
      <c r="E128" s="270"/>
      <c r="F128" s="130">
        <v>5.0000000000000001E-3</v>
      </c>
      <c r="G128" s="265" t="s">
        <v>264</v>
      </c>
      <c r="H128" s="265"/>
      <c r="I128" s="265"/>
      <c r="J128" s="265"/>
      <c r="K128" s="271"/>
      <c r="L128" s="271"/>
      <c r="M128" s="272"/>
      <c r="N128" s="273"/>
      <c r="O128" s="263"/>
      <c r="P128" s="263"/>
      <c r="Q128" s="263"/>
      <c r="R128" s="264"/>
      <c r="S128" s="264"/>
      <c r="U128" s="267" t="s">
        <v>401</v>
      </c>
      <c r="V128" s="267"/>
      <c r="W128" s="39" t="s">
        <v>511</v>
      </c>
      <c r="X128" s="261"/>
      <c r="Y128" s="261"/>
      <c r="Z128" s="261"/>
      <c r="AA128" s="37">
        <v>5.0000000000000001E-3</v>
      </c>
      <c r="AB128" s="457"/>
    </row>
    <row r="129" spans="1:28" s="129" customFormat="1" ht="51" x14ac:dyDescent="0.2">
      <c r="B129" s="270"/>
      <c r="C129" s="270"/>
      <c r="D129" s="270"/>
      <c r="E129" s="270"/>
      <c r="F129" s="130">
        <v>5.0000000000000001E-3</v>
      </c>
      <c r="G129" s="265" t="s">
        <v>265</v>
      </c>
      <c r="H129" s="265"/>
      <c r="I129" s="265"/>
      <c r="J129" s="265"/>
      <c r="K129" s="271"/>
      <c r="L129" s="271"/>
      <c r="M129" s="272"/>
      <c r="N129" s="273"/>
      <c r="O129" s="263"/>
      <c r="P129" s="263"/>
      <c r="Q129" s="263"/>
      <c r="R129" s="264"/>
      <c r="S129" s="264"/>
      <c r="U129" s="267" t="s">
        <v>401</v>
      </c>
      <c r="V129" s="267"/>
      <c r="W129" s="39" t="s">
        <v>520</v>
      </c>
      <c r="X129" s="262"/>
      <c r="Y129" s="262"/>
      <c r="Z129" s="262"/>
      <c r="AA129" s="37">
        <v>5.0000000000000001E-3</v>
      </c>
      <c r="AB129" s="400"/>
    </row>
    <row r="130" spans="1:28" s="129" customFormat="1" ht="51" x14ac:dyDescent="0.2">
      <c r="B130" s="270">
        <v>37</v>
      </c>
      <c r="C130" s="270" t="s">
        <v>356</v>
      </c>
      <c r="D130" s="270"/>
      <c r="E130" s="270"/>
      <c r="F130" s="130">
        <v>5.0000000000000001E-3</v>
      </c>
      <c r="G130" s="354" t="s">
        <v>353</v>
      </c>
      <c r="H130" s="355"/>
      <c r="I130" s="355"/>
      <c r="J130" s="356"/>
      <c r="K130" s="271">
        <v>42552</v>
      </c>
      <c r="L130" s="271">
        <v>42735</v>
      </c>
      <c r="M130" s="272" t="s">
        <v>354</v>
      </c>
      <c r="N130" s="273" t="s">
        <v>268</v>
      </c>
      <c r="O130" s="263">
        <v>0</v>
      </c>
      <c r="P130" s="263">
        <v>0</v>
      </c>
      <c r="Q130" s="263">
        <v>0</v>
      </c>
      <c r="R130" s="264" t="s">
        <v>263</v>
      </c>
      <c r="S130" s="264"/>
      <c r="U130" s="267" t="s">
        <v>401</v>
      </c>
      <c r="V130" s="267"/>
      <c r="W130" s="39" t="s">
        <v>465</v>
      </c>
      <c r="X130" s="260">
        <v>0</v>
      </c>
      <c r="Y130" s="260">
        <v>0</v>
      </c>
      <c r="Z130" s="260">
        <v>0</v>
      </c>
      <c r="AA130" s="38">
        <v>5.0000000000000001E-3</v>
      </c>
      <c r="AB130" s="468"/>
    </row>
    <row r="131" spans="1:28" s="129" customFormat="1" ht="63.75" x14ac:dyDescent="0.2">
      <c r="B131" s="270"/>
      <c r="C131" s="270"/>
      <c r="D131" s="270"/>
      <c r="E131" s="270"/>
      <c r="F131" s="130">
        <v>5.0000000000000001E-3</v>
      </c>
      <c r="G131" s="265" t="s">
        <v>355</v>
      </c>
      <c r="H131" s="265"/>
      <c r="I131" s="265"/>
      <c r="J131" s="265"/>
      <c r="K131" s="271"/>
      <c r="L131" s="271"/>
      <c r="M131" s="272"/>
      <c r="N131" s="273"/>
      <c r="O131" s="263"/>
      <c r="P131" s="263"/>
      <c r="Q131" s="263"/>
      <c r="R131" s="264"/>
      <c r="S131" s="264"/>
      <c r="U131" s="267" t="s">
        <v>401</v>
      </c>
      <c r="V131" s="267"/>
      <c r="W131" s="39" t="s">
        <v>467</v>
      </c>
      <c r="X131" s="262"/>
      <c r="Y131" s="262"/>
      <c r="Z131" s="262"/>
      <c r="AA131" s="38">
        <v>5.0000000000000001E-3</v>
      </c>
      <c r="AB131" s="469"/>
    </row>
    <row r="132" spans="1:28" s="129" customFormat="1" ht="76.5" x14ac:dyDescent="0.2">
      <c r="A132" s="131"/>
      <c r="B132" s="270">
        <v>38</v>
      </c>
      <c r="C132" s="270" t="s">
        <v>273</v>
      </c>
      <c r="D132" s="270"/>
      <c r="E132" s="270"/>
      <c r="F132" s="62">
        <v>1.4999999999999999E-2</v>
      </c>
      <c r="G132" s="265" t="s">
        <v>266</v>
      </c>
      <c r="H132" s="265"/>
      <c r="I132" s="265"/>
      <c r="J132" s="265"/>
      <c r="K132" s="271">
        <v>42552</v>
      </c>
      <c r="L132" s="271">
        <v>42735</v>
      </c>
      <c r="M132" s="272" t="s">
        <v>267</v>
      </c>
      <c r="N132" s="273" t="s">
        <v>268</v>
      </c>
      <c r="O132" s="263">
        <v>50104661</v>
      </c>
      <c r="P132" s="263">
        <v>0</v>
      </c>
      <c r="Q132" s="263">
        <v>81050000</v>
      </c>
      <c r="R132" s="264" t="s">
        <v>263</v>
      </c>
      <c r="S132" s="264"/>
      <c r="T132" s="131"/>
      <c r="U132" s="267" t="s">
        <v>401</v>
      </c>
      <c r="V132" s="267"/>
      <c r="W132" s="39" t="s">
        <v>468</v>
      </c>
      <c r="X132" s="260">
        <v>48555981</v>
      </c>
      <c r="Y132" s="260">
        <v>0</v>
      </c>
      <c r="Z132" s="260">
        <v>0</v>
      </c>
      <c r="AA132" s="38">
        <v>1.4999999999999999E-2</v>
      </c>
      <c r="AB132" s="468"/>
    </row>
    <row r="133" spans="1:28" s="129" customFormat="1" ht="51" x14ac:dyDescent="0.2">
      <c r="A133" s="131"/>
      <c r="B133" s="270"/>
      <c r="C133" s="270"/>
      <c r="D133" s="270"/>
      <c r="E133" s="270"/>
      <c r="F133" s="130">
        <v>1.4999999999999999E-2</v>
      </c>
      <c r="G133" s="265" t="s">
        <v>264</v>
      </c>
      <c r="H133" s="265"/>
      <c r="I133" s="265"/>
      <c r="J133" s="265"/>
      <c r="K133" s="271"/>
      <c r="L133" s="271"/>
      <c r="M133" s="272"/>
      <c r="N133" s="273"/>
      <c r="O133" s="263"/>
      <c r="P133" s="263"/>
      <c r="Q133" s="263"/>
      <c r="R133" s="264"/>
      <c r="S133" s="264"/>
      <c r="T133" s="131"/>
      <c r="U133" s="267" t="s">
        <v>401</v>
      </c>
      <c r="V133" s="267"/>
      <c r="W133" s="39" t="s">
        <v>469</v>
      </c>
      <c r="X133" s="261"/>
      <c r="Y133" s="261"/>
      <c r="Z133" s="261"/>
      <c r="AA133" s="38">
        <v>1.4999999999999999E-2</v>
      </c>
      <c r="AB133" s="470"/>
    </row>
    <row r="134" spans="1:28" s="129" customFormat="1" ht="37.5" customHeight="1" x14ac:dyDescent="0.2">
      <c r="A134" s="131"/>
      <c r="B134" s="270"/>
      <c r="C134" s="270"/>
      <c r="D134" s="270"/>
      <c r="E134" s="270"/>
      <c r="F134" s="130">
        <v>1.4999999999999999E-2</v>
      </c>
      <c r="G134" s="265" t="s">
        <v>269</v>
      </c>
      <c r="H134" s="265"/>
      <c r="I134" s="265"/>
      <c r="J134" s="265"/>
      <c r="K134" s="271"/>
      <c r="L134" s="271"/>
      <c r="M134" s="272"/>
      <c r="N134" s="273"/>
      <c r="O134" s="263"/>
      <c r="P134" s="263"/>
      <c r="Q134" s="263"/>
      <c r="R134" s="264"/>
      <c r="S134" s="264"/>
      <c r="T134" s="131"/>
      <c r="U134" s="267" t="s">
        <v>401</v>
      </c>
      <c r="V134" s="267"/>
      <c r="W134" s="39" t="s">
        <v>521</v>
      </c>
      <c r="X134" s="261"/>
      <c r="Y134" s="261"/>
      <c r="Z134" s="261"/>
      <c r="AA134" s="38">
        <v>1.4999999999999999E-2</v>
      </c>
      <c r="AB134" s="470"/>
    </row>
    <row r="135" spans="1:28" s="129" customFormat="1" ht="51" x14ac:dyDescent="0.2">
      <c r="A135" s="131"/>
      <c r="B135" s="270"/>
      <c r="C135" s="270"/>
      <c r="D135" s="270"/>
      <c r="E135" s="270"/>
      <c r="F135" s="130">
        <v>5.0000000000000001E-3</v>
      </c>
      <c r="G135" s="265" t="s">
        <v>270</v>
      </c>
      <c r="H135" s="265"/>
      <c r="I135" s="265"/>
      <c r="J135" s="265"/>
      <c r="K135" s="271"/>
      <c r="L135" s="271"/>
      <c r="M135" s="272"/>
      <c r="N135" s="273"/>
      <c r="O135" s="263"/>
      <c r="P135" s="263"/>
      <c r="Q135" s="263"/>
      <c r="R135" s="264"/>
      <c r="S135" s="264"/>
      <c r="T135" s="131"/>
      <c r="U135" s="267" t="s">
        <v>401</v>
      </c>
      <c r="V135" s="267"/>
      <c r="W135" s="39" t="s">
        <v>470</v>
      </c>
      <c r="X135" s="262"/>
      <c r="Y135" s="262"/>
      <c r="Z135" s="262"/>
      <c r="AA135" s="38">
        <v>5.0000000000000001E-3</v>
      </c>
      <c r="AB135" s="469"/>
    </row>
    <row r="136" spans="1:28" s="129" customFormat="1" ht="38.25" x14ac:dyDescent="0.2">
      <c r="A136" s="131"/>
      <c r="B136" s="270">
        <v>39</v>
      </c>
      <c r="C136" s="270" t="s">
        <v>274</v>
      </c>
      <c r="D136" s="358"/>
      <c r="E136" s="358"/>
      <c r="F136" s="62">
        <v>0.01</v>
      </c>
      <c r="G136" s="265" t="s">
        <v>266</v>
      </c>
      <c r="H136" s="265"/>
      <c r="I136" s="265"/>
      <c r="J136" s="265"/>
      <c r="K136" s="271">
        <v>42644</v>
      </c>
      <c r="L136" s="271">
        <v>42735</v>
      </c>
      <c r="M136" s="272" t="s">
        <v>271</v>
      </c>
      <c r="N136" s="273" t="s">
        <v>242</v>
      </c>
      <c r="O136" s="263">
        <v>0</v>
      </c>
      <c r="P136" s="263">
        <v>0</v>
      </c>
      <c r="Q136" s="263">
        <v>80000000</v>
      </c>
      <c r="R136" s="264" t="s">
        <v>263</v>
      </c>
      <c r="S136" s="264"/>
      <c r="T136" s="131"/>
      <c r="U136" s="267" t="s">
        <v>401</v>
      </c>
      <c r="V136" s="267"/>
      <c r="W136" s="39" t="s">
        <v>522</v>
      </c>
      <c r="X136" s="260">
        <v>0</v>
      </c>
      <c r="Y136" s="260">
        <v>0</v>
      </c>
      <c r="Z136" s="260">
        <v>0</v>
      </c>
      <c r="AA136" s="38">
        <v>0.01</v>
      </c>
      <c r="AB136" s="468" t="s">
        <v>471</v>
      </c>
    </row>
    <row r="137" spans="1:28" s="129" customFormat="1" ht="38.25" x14ac:dyDescent="0.2">
      <c r="A137" s="131"/>
      <c r="B137" s="270"/>
      <c r="C137" s="358"/>
      <c r="D137" s="358"/>
      <c r="E137" s="358"/>
      <c r="F137" s="130">
        <v>1.4999999999999999E-2</v>
      </c>
      <c r="G137" s="265" t="s">
        <v>264</v>
      </c>
      <c r="H137" s="265"/>
      <c r="I137" s="265"/>
      <c r="J137" s="265"/>
      <c r="K137" s="271"/>
      <c r="L137" s="271"/>
      <c r="M137" s="272"/>
      <c r="N137" s="273"/>
      <c r="O137" s="263"/>
      <c r="P137" s="263"/>
      <c r="Q137" s="263"/>
      <c r="R137" s="264"/>
      <c r="S137" s="264"/>
      <c r="T137" s="131"/>
      <c r="U137" s="267" t="s">
        <v>401</v>
      </c>
      <c r="V137" s="267"/>
      <c r="W137" s="39" t="s">
        <v>523</v>
      </c>
      <c r="X137" s="261"/>
      <c r="Y137" s="261"/>
      <c r="Z137" s="261"/>
      <c r="AA137" s="38">
        <v>1.4999999999999999E-2</v>
      </c>
      <c r="AB137" s="470"/>
    </row>
    <row r="138" spans="1:28" s="129" customFormat="1" ht="51" x14ac:dyDescent="0.2">
      <c r="A138" s="131"/>
      <c r="B138" s="270"/>
      <c r="C138" s="358"/>
      <c r="D138" s="358"/>
      <c r="E138" s="358"/>
      <c r="F138" s="130">
        <v>1.4999999999999999E-2</v>
      </c>
      <c r="G138" s="265" t="s">
        <v>269</v>
      </c>
      <c r="H138" s="265"/>
      <c r="I138" s="265"/>
      <c r="J138" s="265"/>
      <c r="K138" s="271"/>
      <c r="L138" s="271"/>
      <c r="M138" s="272"/>
      <c r="N138" s="273"/>
      <c r="O138" s="263"/>
      <c r="P138" s="263"/>
      <c r="Q138" s="263"/>
      <c r="R138" s="264"/>
      <c r="S138" s="264"/>
      <c r="T138" s="131"/>
      <c r="U138" s="267" t="s">
        <v>402</v>
      </c>
      <c r="V138" s="267"/>
      <c r="W138" s="33" t="s">
        <v>524</v>
      </c>
      <c r="X138" s="261"/>
      <c r="Y138" s="261"/>
      <c r="Z138" s="261"/>
      <c r="AA138" s="38">
        <v>0</v>
      </c>
      <c r="AB138" s="470"/>
    </row>
    <row r="139" spans="1:28" s="129" customFormat="1" ht="25.5" x14ac:dyDescent="0.2">
      <c r="A139" s="131"/>
      <c r="B139" s="270"/>
      <c r="C139" s="358"/>
      <c r="D139" s="358"/>
      <c r="E139" s="358"/>
      <c r="F139" s="130">
        <v>0.01</v>
      </c>
      <c r="G139" s="265" t="s">
        <v>270</v>
      </c>
      <c r="H139" s="265"/>
      <c r="I139" s="265"/>
      <c r="J139" s="265"/>
      <c r="K139" s="271"/>
      <c r="L139" s="271"/>
      <c r="M139" s="272"/>
      <c r="N139" s="273"/>
      <c r="O139" s="263"/>
      <c r="P139" s="263"/>
      <c r="Q139" s="263"/>
      <c r="R139" s="264"/>
      <c r="S139" s="264"/>
      <c r="T139" s="131"/>
      <c r="U139" s="267" t="s">
        <v>402</v>
      </c>
      <c r="V139" s="267"/>
      <c r="W139" s="33" t="s">
        <v>425</v>
      </c>
      <c r="X139" s="262"/>
      <c r="Y139" s="262"/>
      <c r="Z139" s="262"/>
      <c r="AA139" s="38">
        <v>0</v>
      </c>
      <c r="AB139" s="469"/>
    </row>
    <row r="140" spans="1:28" s="129" customFormat="1" ht="25.5" x14ac:dyDescent="0.2">
      <c r="B140" s="352">
        <v>40</v>
      </c>
      <c r="C140" s="352" t="s">
        <v>275</v>
      </c>
      <c r="D140" s="353"/>
      <c r="E140" s="353"/>
      <c r="F140" s="62">
        <v>0.02</v>
      </c>
      <c r="G140" s="265" t="s">
        <v>266</v>
      </c>
      <c r="H140" s="265"/>
      <c r="I140" s="265"/>
      <c r="J140" s="265"/>
      <c r="K140" s="271">
        <v>42552</v>
      </c>
      <c r="L140" s="271">
        <v>42735</v>
      </c>
      <c r="M140" s="275" t="s">
        <v>272</v>
      </c>
      <c r="N140" s="276" t="s">
        <v>242</v>
      </c>
      <c r="O140" s="274">
        <v>224833200</v>
      </c>
      <c r="P140" s="274">
        <v>0</v>
      </c>
      <c r="Q140" s="274">
        <v>0</v>
      </c>
      <c r="R140" s="264" t="s">
        <v>263</v>
      </c>
      <c r="S140" s="264"/>
      <c r="U140" s="267" t="s">
        <v>401</v>
      </c>
      <c r="V140" s="267"/>
      <c r="W140" s="39" t="s">
        <v>525</v>
      </c>
      <c r="X140" s="260">
        <v>197641442</v>
      </c>
      <c r="Y140" s="260">
        <v>0</v>
      </c>
      <c r="Z140" s="260">
        <v>0</v>
      </c>
      <c r="AA140" s="38">
        <v>0.02</v>
      </c>
      <c r="AB140" s="401" t="s">
        <v>472</v>
      </c>
    </row>
    <row r="141" spans="1:28" s="129" customFormat="1" ht="89.25" x14ac:dyDescent="0.2">
      <c r="B141" s="352"/>
      <c r="C141" s="353"/>
      <c r="D141" s="353"/>
      <c r="E141" s="353"/>
      <c r="F141" s="130">
        <v>0.02</v>
      </c>
      <c r="G141" s="265" t="s">
        <v>264</v>
      </c>
      <c r="H141" s="265"/>
      <c r="I141" s="265"/>
      <c r="J141" s="265"/>
      <c r="K141" s="271"/>
      <c r="L141" s="271"/>
      <c r="M141" s="275"/>
      <c r="N141" s="276"/>
      <c r="O141" s="274"/>
      <c r="P141" s="274"/>
      <c r="Q141" s="274"/>
      <c r="R141" s="264"/>
      <c r="S141" s="264"/>
      <c r="U141" s="267" t="s">
        <v>401</v>
      </c>
      <c r="V141" s="267"/>
      <c r="W141" s="39" t="s">
        <v>526</v>
      </c>
      <c r="X141" s="261"/>
      <c r="Y141" s="261"/>
      <c r="Z141" s="261"/>
      <c r="AA141" s="38">
        <v>0.02</v>
      </c>
      <c r="AB141" s="451"/>
    </row>
    <row r="142" spans="1:28" s="129" customFormat="1" ht="114.75" x14ac:dyDescent="0.2">
      <c r="B142" s="352"/>
      <c r="C142" s="353"/>
      <c r="D142" s="353"/>
      <c r="E142" s="353"/>
      <c r="F142" s="130">
        <v>0.02</v>
      </c>
      <c r="G142" s="265" t="s">
        <v>269</v>
      </c>
      <c r="H142" s="265"/>
      <c r="I142" s="265"/>
      <c r="J142" s="265"/>
      <c r="K142" s="271"/>
      <c r="L142" s="271"/>
      <c r="M142" s="275"/>
      <c r="N142" s="276"/>
      <c r="O142" s="274"/>
      <c r="P142" s="274"/>
      <c r="Q142" s="274"/>
      <c r="R142" s="264"/>
      <c r="S142" s="264"/>
      <c r="U142" s="267" t="s">
        <v>401</v>
      </c>
      <c r="V142" s="267"/>
      <c r="W142" s="39" t="s">
        <v>466</v>
      </c>
      <c r="X142" s="261"/>
      <c r="Y142" s="261"/>
      <c r="Z142" s="261"/>
      <c r="AA142" s="38">
        <v>0.02</v>
      </c>
      <c r="AB142" s="451"/>
    </row>
    <row r="143" spans="1:28" s="129" customFormat="1" ht="51" x14ac:dyDescent="0.2">
      <c r="B143" s="352"/>
      <c r="C143" s="353"/>
      <c r="D143" s="353"/>
      <c r="E143" s="353"/>
      <c r="F143" s="130">
        <v>0.01</v>
      </c>
      <c r="G143" s="265" t="s">
        <v>270</v>
      </c>
      <c r="H143" s="265"/>
      <c r="I143" s="265"/>
      <c r="J143" s="265"/>
      <c r="K143" s="271"/>
      <c r="L143" s="271"/>
      <c r="M143" s="275"/>
      <c r="N143" s="276"/>
      <c r="O143" s="274"/>
      <c r="P143" s="274"/>
      <c r="Q143" s="274"/>
      <c r="R143" s="264"/>
      <c r="S143" s="264"/>
      <c r="U143" s="267" t="s">
        <v>401</v>
      </c>
      <c r="V143" s="267"/>
      <c r="W143" s="39" t="s">
        <v>527</v>
      </c>
      <c r="X143" s="262"/>
      <c r="Y143" s="262"/>
      <c r="Z143" s="262"/>
      <c r="AA143" s="38">
        <v>0.01</v>
      </c>
      <c r="AB143" s="402"/>
    </row>
    <row r="144" spans="1:28" s="223" customFormat="1" ht="32.25" customHeight="1" x14ac:dyDescent="0.2">
      <c r="B144" s="348" t="s">
        <v>33</v>
      </c>
      <c r="C144" s="348"/>
      <c r="D144" s="348"/>
      <c r="E144" s="348"/>
      <c r="F144" s="224">
        <f>SUM(F127:F143)</f>
        <v>0.19999999999999998</v>
      </c>
      <c r="G144" s="342"/>
      <c r="H144" s="343"/>
      <c r="I144" s="343"/>
      <c r="J144" s="343"/>
      <c r="K144" s="343"/>
      <c r="L144" s="343"/>
      <c r="M144" s="343"/>
      <c r="N144" s="344"/>
      <c r="O144" s="228">
        <f>SUM(O127:O143)</f>
        <v>698734061</v>
      </c>
      <c r="P144" s="225">
        <f t="shared" ref="P144" si="0">SUM(P127:P143)</f>
        <v>0</v>
      </c>
      <c r="Q144" s="228">
        <f>SUM(Q127:Q143)</f>
        <v>161050000</v>
      </c>
      <c r="R144" s="278"/>
      <c r="S144" s="278"/>
      <c r="U144" s="269"/>
      <c r="V144" s="269"/>
      <c r="W144" s="226"/>
      <c r="X144" s="220">
        <f>SUM(X127:X143)</f>
        <v>669993623</v>
      </c>
      <c r="Y144" s="220">
        <f>SUM(Y127:Y143)</f>
        <v>0</v>
      </c>
      <c r="Z144" s="220">
        <f>SUM(Z127:Z143)</f>
        <v>0</v>
      </c>
      <c r="AA144" s="229">
        <f>SUM(AA127:AA143)</f>
        <v>0.17499999999999999</v>
      </c>
      <c r="AB144" s="226"/>
    </row>
    <row r="145" spans="1:29" ht="12.75" customHeight="1" x14ac:dyDescent="0.2">
      <c r="A145" s="42"/>
      <c r="B145" s="107"/>
      <c r="C145" s="107"/>
      <c r="D145" s="107"/>
      <c r="E145" s="107"/>
      <c r="F145" s="108"/>
      <c r="G145" s="109"/>
      <c r="H145" s="110"/>
      <c r="I145" s="110"/>
      <c r="J145" s="110"/>
      <c r="K145" s="111"/>
      <c r="L145" s="112"/>
      <c r="M145" s="113"/>
      <c r="N145" s="114"/>
      <c r="O145" s="115"/>
      <c r="P145" s="115"/>
      <c r="Q145" s="132"/>
      <c r="R145" s="116"/>
      <c r="S145" s="116"/>
      <c r="T145" s="123"/>
      <c r="U145" s="45"/>
      <c r="V145" s="45"/>
      <c r="W145" s="133"/>
      <c r="X145" s="134"/>
      <c r="Y145" s="134"/>
      <c r="Z145" s="134"/>
      <c r="AA145" s="134"/>
      <c r="AB145" s="134"/>
      <c r="AC145" s="42"/>
    </row>
    <row r="146" spans="1:29" ht="26.25" customHeight="1" x14ac:dyDescent="0.2">
      <c r="A146" s="42"/>
      <c r="B146" s="435" t="s">
        <v>111</v>
      </c>
      <c r="C146" s="436"/>
      <c r="D146" s="436"/>
      <c r="E146" s="436"/>
      <c r="F146" s="436"/>
      <c r="G146" s="436"/>
      <c r="H146" s="436"/>
      <c r="I146" s="436"/>
      <c r="J146" s="436"/>
      <c r="K146" s="436"/>
      <c r="L146" s="436"/>
      <c r="M146" s="436"/>
      <c r="N146" s="436"/>
      <c r="O146" s="436"/>
      <c r="P146" s="436"/>
      <c r="Q146" s="436"/>
      <c r="R146" s="436"/>
      <c r="S146" s="436"/>
      <c r="T146" s="436"/>
      <c r="U146" s="436"/>
      <c r="V146" s="436"/>
      <c r="W146" s="436"/>
      <c r="X146" s="436"/>
      <c r="Y146" s="436"/>
      <c r="Z146" s="436"/>
      <c r="AA146" s="436"/>
      <c r="AB146" s="436"/>
      <c r="AC146" s="42"/>
    </row>
    <row r="147" spans="1:29" s="145" customFormat="1" ht="34.5" customHeight="1" x14ac:dyDescent="0.2">
      <c r="A147" s="135"/>
      <c r="B147" s="136">
        <v>41</v>
      </c>
      <c r="C147" s="340" t="s">
        <v>112</v>
      </c>
      <c r="D147" s="340"/>
      <c r="E147" s="340"/>
      <c r="F147" s="137">
        <v>0.05</v>
      </c>
      <c r="G147" s="337" t="s">
        <v>378</v>
      </c>
      <c r="H147" s="338"/>
      <c r="I147" s="338"/>
      <c r="J147" s="339"/>
      <c r="K147" s="138">
        <v>42552</v>
      </c>
      <c r="L147" s="138">
        <v>42735</v>
      </c>
      <c r="M147" s="139"/>
      <c r="N147" s="140"/>
      <c r="O147" s="141">
        <v>1041718007</v>
      </c>
      <c r="P147" s="142">
        <v>385524453</v>
      </c>
      <c r="Q147" s="142">
        <v>0</v>
      </c>
      <c r="R147" s="363"/>
      <c r="S147" s="363"/>
      <c r="T147" s="135"/>
      <c r="U147" s="267"/>
      <c r="V147" s="267"/>
      <c r="W147" s="39"/>
      <c r="X147" s="143">
        <v>1033656463</v>
      </c>
      <c r="Y147" s="143">
        <v>385524463</v>
      </c>
      <c r="Z147" s="143">
        <v>923036812</v>
      </c>
      <c r="AA147" s="144">
        <v>0.05</v>
      </c>
      <c r="AB147" s="87"/>
      <c r="AC147" s="135"/>
    </row>
    <row r="148" spans="1:29" s="145" customFormat="1" ht="30.75" customHeight="1" x14ac:dyDescent="0.2">
      <c r="A148" s="135"/>
      <c r="B148" s="136">
        <v>42</v>
      </c>
      <c r="C148" s="340" t="s">
        <v>113</v>
      </c>
      <c r="D148" s="340"/>
      <c r="E148" s="340"/>
      <c r="F148" s="137">
        <v>0.05</v>
      </c>
      <c r="G148" s="361" t="s">
        <v>379</v>
      </c>
      <c r="H148" s="361"/>
      <c r="I148" s="361"/>
      <c r="J148" s="361"/>
      <c r="K148" s="138">
        <v>42552</v>
      </c>
      <c r="L148" s="138">
        <v>42735</v>
      </c>
      <c r="M148" s="139"/>
      <c r="N148" s="140"/>
      <c r="O148" s="141">
        <f>+O101+O112+O124+O144</f>
        <v>3057000000</v>
      </c>
      <c r="P148" s="141">
        <f>+P101+P112+P124+P144</f>
        <v>15167996000</v>
      </c>
      <c r="Q148" s="141">
        <f>+Q101+Q112+Q124+Q144</f>
        <v>210250000</v>
      </c>
      <c r="R148" s="362"/>
      <c r="S148" s="362"/>
      <c r="T148" s="135"/>
      <c r="U148" s="267"/>
      <c r="V148" s="267"/>
      <c r="W148" s="39"/>
      <c r="X148" s="146">
        <f>+X101+X112+X124+X144</f>
        <v>2937913259</v>
      </c>
      <c r="Y148" s="146">
        <f>+Y101+Y112+Y124+Y144</f>
        <v>14528471914</v>
      </c>
      <c r="Z148" s="146">
        <f>+Z101+Z112+Z124+Z144</f>
        <v>49200000</v>
      </c>
      <c r="AA148" s="38">
        <v>4.9000000000000002E-2</v>
      </c>
      <c r="AB148" s="87"/>
      <c r="AC148" s="135"/>
    </row>
    <row r="149" spans="1:29" s="145" customFormat="1" ht="38.25" customHeight="1" x14ac:dyDescent="0.2">
      <c r="A149" s="135"/>
      <c r="B149" s="136">
        <v>43</v>
      </c>
      <c r="C149" s="340" t="s">
        <v>114</v>
      </c>
      <c r="D149" s="340"/>
      <c r="E149" s="340"/>
      <c r="F149" s="137">
        <v>0.05</v>
      </c>
      <c r="G149" s="341" t="s">
        <v>380</v>
      </c>
      <c r="H149" s="341"/>
      <c r="I149" s="341"/>
      <c r="J149" s="341"/>
      <c r="K149" s="138">
        <v>42552</v>
      </c>
      <c r="L149" s="138">
        <v>42735</v>
      </c>
      <c r="M149" s="139"/>
      <c r="N149" s="140"/>
      <c r="O149" s="141">
        <f>+O148</f>
        <v>3057000000</v>
      </c>
      <c r="P149" s="141">
        <f>+P148</f>
        <v>15167996000</v>
      </c>
      <c r="Q149" s="141">
        <f>+Q148</f>
        <v>210250000</v>
      </c>
      <c r="R149" s="362"/>
      <c r="S149" s="362"/>
      <c r="T149" s="135"/>
      <c r="U149" s="267"/>
      <c r="V149" s="267"/>
      <c r="W149" s="39"/>
      <c r="X149" s="143">
        <f>+X148</f>
        <v>2937913259</v>
      </c>
      <c r="Y149" s="143">
        <f>+Y148</f>
        <v>14528471914</v>
      </c>
      <c r="Z149" s="143">
        <f>+Z148</f>
        <v>49200000</v>
      </c>
      <c r="AA149" s="38">
        <v>0.05</v>
      </c>
      <c r="AB149" s="87"/>
      <c r="AC149" s="135"/>
    </row>
    <row r="150" spans="1:29" x14ac:dyDescent="0.2">
      <c r="A150" s="359"/>
      <c r="B150" s="359"/>
      <c r="C150" s="359"/>
      <c r="D150" s="359"/>
      <c r="E150" s="359"/>
      <c r="F150" s="359"/>
      <c r="G150" s="359"/>
      <c r="H150" s="359"/>
      <c r="I150" s="359"/>
      <c r="J150" s="359"/>
      <c r="K150" s="359"/>
      <c r="L150" s="359"/>
      <c r="M150" s="359"/>
      <c r="N150" s="359"/>
      <c r="O150" s="359"/>
      <c r="P150" s="359"/>
      <c r="Q150" s="359"/>
      <c r="R150" s="359"/>
      <c r="S150" s="359"/>
      <c r="T150" s="42"/>
      <c r="U150" s="45"/>
      <c r="V150" s="45"/>
      <c r="W150" s="134"/>
      <c r="X150" s="134"/>
      <c r="Y150" s="134"/>
      <c r="Z150" s="134"/>
      <c r="AA150" s="134"/>
      <c r="AB150" s="134"/>
      <c r="AC150" s="42"/>
    </row>
    <row r="151" spans="1:29" s="145" customFormat="1" ht="27.75" customHeight="1" x14ac:dyDescent="0.2">
      <c r="A151" s="135"/>
      <c r="B151" s="328" t="s">
        <v>34</v>
      </c>
      <c r="C151" s="329"/>
      <c r="D151" s="329"/>
      <c r="E151" s="330"/>
      <c r="F151" s="230">
        <f>+F101+F112+F124+F144+F148+F147+F149</f>
        <v>1.0040000000000004</v>
      </c>
      <c r="G151" s="331"/>
      <c r="H151" s="331"/>
      <c r="I151" s="331"/>
      <c r="J151" s="331"/>
      <c r="K151" s="360" t="s">
        <v>34</v>
      </c>
      <c r="L151" s="360"/>
      <c r="M151" s="360"/>
      <c r="N151" s="360"/>
      <c r="O151" s="231">
        <f>+O147+O148</f>
        <v>4098718007</v>
      </c>
      <c r="P151" s="231">
        <f>+P147+P148</f>
        <v>15553520453</v>
      </c>
      <c r="Q151" s="231">
        <f>+Q147+Q148</f>
        <v>210250000</v>
      </c>
      <c r="R151" s="232"/>
      <c r="S151" s="233"/>
      <c r="T151" s="135"/>
      <c r="U151" s="424" t="s">
        <v>34</v>
      </c>
      <c r="V151" s="425"/>
      <c r="W151" s="425"/>
      <c r="X151" s="234">
        <f>+X147+X148</f>
        <v>3971569722</v>
      </c>
      <c r="Y151" s="234">
        <f>+Y147+Y148</f>
        <v>14913996377</v>
      </c>
      <c r="Z151" s="234">
        <f>+Z147+Z148</f>
        <v>972236812</v>
      </c>
      <c r="AA151" s="230">
        <f>+AA101+AA112+AA124+AA144+AA148+AA147+AA149</f>
        <v>0.92930000000000057</v>
      </c>
      <c r="AB151" s="235"/>
      <c r="AC151" s="135"/>
    </row>
    <row r="152" spans="1:29" ht="27.75" customHeight="1" x14ac:dyDescent="0.2">
      <c r="A152" s="42"/>
      <c r="B152" s="150"/>
      <c r="C152" s="150"/>
      <c r="D152" s="150"/>
      <c r="E152" s="150"/>
      <c r="F152" s="151"/>
      <c r="G152" s="152"/>
      <c r="H152" s="152"/>
      <c r="I152" s="152"/>
      <c r="J152" s="152"/>
      <c r="K152" s="150"/>
      <c r="L152" s="150"/>
      <c r="M152" s="150"/>
      <c r="N152" s="150"/>
      <c r="O152" s="153"/>
      <c r="P152" s="155"/>
      <c r="Q152" s="153"/>
      <c r="R152" s="148"/>
      <c r="S152" s="149"/>
      <c r="T152" s="42"/>
      <c r="U152" s="154"/>
      <c r="V152" s="154"/>
      <c r="W152" s="154"/>
      <c r="X152" s="155"/>
      <c r="Y152" s="155"/>
      <c r="Z152" s="155"/>
      <c r="AA152" s="151"/>
      <c r="AB152" s="118"/>
      <c r="AC152" s="42"/>
    </row>
    <row r="153" spans="1:29" ht="23.25" customHeight="1" x14ac:dyDescent="0.2">
      <c r="A153" s="50"/>
      <c r="B153" s="413" t="s">
        <v>110</v>
      </c>
      <c r="C153" s="414"/>
      <c r="D153" s="414"/>
      <c r="E153" s="414"/>
      <c r="F153" s="414"/>
      <c r="G153" s="414"/>
      <c r="H153" s="415"/>
      <c r="I153" s="43"/>
      <c r="J153" s="422" t="s">
        <v>107</v>
      </c>
      <c r="K153" s="423"/>
      <c r="L153" s="156"/>
      <c r="M153" s="156"/>
      <c r="N153" s="157"/>
      <c r="O153" s="158"/>
      <c r="P153" s="147"/>
      <c r="Q153" s="404" t="s">
        <v>364</v>
      </c>
      <c r="R153" s="405"/>
      <c r="S153" s="405"/>
      <c r="T153" s="405"/>
      <c r="U153" s="405"/>
      <c r="V153" s="405"/>
      <c r="W153" s="405"/>
      <c r="X153" s="405"/>
      <c r="Y153" s="405"/>
      <c r="Z153" s="405"/>
      <c r="AA153" s="405"/>
      <c r="AB153" s="406"/>
    </row>
    <row r="154" spans="1:29" ht="23.25" customHeight="1" x14ac:dyDescent="0.2">
      <c r="A154" s="50"/>
      <c r="B154" s="159"/>
      <c r="C154" s="160"/>
      <c r="D154" s="160"/>
      <c r="E154" s="160"/>
      <c r="F154" s="54"/>
      <c r="G154" s="161"/>
      <c r="H154" s="162"/>
      <c r="I154" s="43"/>
      <c r="J154" s="163"/>
      <c r="K154" s="164"/>
      <c r="L154" s="164"/>
      <c r="M154" s="164"/>
      <c r="N154" s="51"/>
      <c r="O154" s="165"/>
      <c r="P154" s="147"/>
      <c r="Q154" s="166"/>
      <c r="R154" s="167"/>
      <c r="S154" s="168"/>
      <c r="T154" s="168"/>
      <c r="U154" s="168"/>
      <c r="V154" s="168"/>
      <c r="W154" s="169"/>
      <c r="X154" s="169"/>
      <c r="Y154" s="169"/>
      <c r="Z154" s="169"/>
      <c r="AA154" s="118"/>
      <c r="AB154" s="170"/>
    </row>
    <row r="155" spans="1:29" ht="14.25" customHeight="1" x14ac:dyDescent="0.2">
      <c r="A155" s="50"/>
      <c r="B155" s="171"/>
      <c r="C155" s="172" t="s">
        <v>108</v>
      </c>
      <c r="D155" s="173"/>
      <c r="E155" s="174"/>
      <c r="F155" s="175"/>
      <c r="G155" s="176"/>
      <c r="H155" s="162"/>
      <c r="I155" s="43"/>
      <c r="J155" s="177" t="s">
        <v>108</v>
      </c>
      <c r="K155" s="412"/>
      <c r="L155" s="412"/>
      <c r="M155" s="412"/>
      <c r="N155" s="412"/>
      <c r="O155" s="165"/>
      <c r="P155" s="147"/>
      <c r="Q155" s="418" t="s">
        <v>108</v>
      </c>
      <c r="R155" s="419"/>
      <c r="S155" s="178"/>
      <c r="T155" s="408"/>
      <c r="U155" s="408"/>
      <c r="V155" s="408"/>
      <c r="W155" s="408"/>
      <c r="X155" s="408"/>
      <c r="Y155" s="408"/>
      <c r="Z155" s="408"/>
      <c r="AA155" s="408"/>
      <c r="AB155" s="170"/>
    </row>
    <row r="156" spans="1:29" ht="51.75" customHeight="1" x14ac:dyDescent="0.2">
      <c r="A156" s="50"/>
      <c r="B156" s="171"/>
      <c r="C156" s="179" t="s">
        <v>109</v>
      </c>
      <c r="D156" s="416" t="s">
        <v>551</v>
      </c>
      <c r="E156" s="416"/>
      <c r="F156" s="416"/>
      <c r="G156" s="416"/>
      <c r="H156" s="162"/>
      <c r="I156" s="43"/>
      <c r="J156" s="177" t="s">
        <v>109</v>
      </c>
      <c r="K156" s="410" t="s">
        <v>424</v>
      </c>
      <c r="L156" s="410"/>
      <c r="M156" s="410"/>
      <c r="N156" s="410"/>
      <c r="O156" s="165"/>
      <c r="P156" s="147"/>
      <c r="Q156" s="180"/>
      <c r="R156" s="51"/>
      <c r="S156" s="50"/>
      <c r="T156" s="178"/>
      <c r="U156" s="407" t="s">
        <v>552</v>
      </c>
      <c r="V156" s="407"/>
      <c r="W156" s="407"/>
      <c r="X156" s="407"/>
      <c r="Y156" s="407"/>
      <c r="Z156" s="407"/>
      <c r="AA156" s="407"/>
      <c r="AB156" s="170"/>
    </row>
    <row r="157" spans="1:29" ht="35.25" x14ac:dyDescent="0.2">
      <c r="A157" s="50"/>
      <c r="B157" s="171"/>
      <c r="C157" s="179"/>
      <c r="D157" s="179"/>
      <c r="E157" s="179"/>
      <c r="F157" s="54"/>
      <c r="G157" s="161"/>
      <c r="H157" s="162"/>
      <c r="I157" s="43"/>
      <c r="J157" s="166"/>
      <c r="K157" s="181"/>
      <c r="L157" s="181"/>
      <c r="M157" s="182"/>
      <c r="N157" s="51"/>
      <c r="O157" s="165"/>
      <c r="P157" s="147"/>
      <c r="Q157" s="180"/>
      <c r="R157" s="183"/>
      <c r="S157" s="183"/>
      <c r="T157" s="183"/>
      <c r="U157" s="183"/>
      <c r="V157" s="183"/>
      <c r="W157" s="183"/>
      <c r="X157" s="183"/>
      <c r="Y157" s="183"/>
      <c r="Z157" s="183"/>
      <c r="AA157" s="118"/>
      <c r="AB157" s="170"/>
    </row>
    <row r="158" spans="1:29" ht="27.75" customHeight="1" x14ac:dyDescent="0.2">
      <c r="A158" s="50"/>
      <c r="B158" s="171"/>
      <c r="C158" s="172"/>
      <c r="D158" s="184"/>
      <c r="E158" s="185"/>
      <c r="F158" s="54"/>
      <c r="G158" s="161"/>
      <c r="H158" s="162"/>
      <c r="I158" s="43"/>
      <c r="J158" s="163" t="s">
        <v>553</v>
      </c>
      <c r="K158" s="412"/>
      <c r="L158" s="412"/>
      <c r="M158" s="412"/>
      <c r="N158" s="412"/>
      <c r="O158" s="165"/>
      <c r="P158" s="147"/>
      <c r="Q158" s="418" t="s">
        <v>108</v>
      </c>
      <c r="R158" s="419"/>
      <c r="T158" s="408"/>
      <c r="U158" s="408"/>
      <c r="V158" s="408"/>
      <c r="W158" s="408"/>
      <c r="X158" s="408"/>
      <c r="Y158" s="408"/>
      <c r="Z158" s="408"/>
      <c r="AA158" s="408"/>
      <c r="AB158" s="170"/>
    </row>
    <row r="159" spans="1:29" ht="35.25" customHeight="1" x14ac:dyDescent="0.2">
      <c r="A159" s="50"/>
      <c r="B159" s="186"/>
      <c r="C159" s="187"/>
      <c r="D159" s="188"/>
      <c r="E159" s="417"/>
      <c r="F159" s="417"/>
      <c r="G159" s="417"/>
      <c r="H159" s="189"/>
      <c r="I159" s="43"/>
      <c r="J159" s="190" t="s">
        <v>109</v>
      </c>
      <c r="K159" s="411" t="s">
        <v>554</v>
      </c>
      <c r="L159" s="411"/>
      <c r="M159" s="411"/>
      <c r="N159" s="411"/>
      <c r="O159" s="191"/>
      <c r="P159" s="147"/>
      <c r="Q159" s="420" t="s">
        <v>109</v>
      </c>
      <c r="R159" s="421"/>
      <c r="S159" s="192"/>
      <c r="T159" s="192"/>
      <c r="U159" s="409" t="s">
        <v>546</v>
      </c>
      <c r="V159" s="409"/>
      <c r="W159" s="409"/>
      <c r="X159" s="409"/>
      <c r="Y159" s="409"/>
      <c r="Z159" s="409"/>
      <c r="AA159" s="409"/>
      <c r="AB159" s="193"/>
    </row>
    <row r="160" spans="1:29" ht="18" x14ac:dyDescent="0.2">
      <c r="A160" s="42"/>
      <c r="B160" s="326"/>
      <c r="C160" s="326"/>
      <c r="D160" s="326"/>
      <c r="E160" s="326"/>
      <c r="F160" s="326"/>
      <c r="G160" s="326"/>
      <c r="H160" s="326"/>
      <c r="I160" s="326"/>
      <c r="J160" s="326"/>
      <c r="K160" s="326"/>
      <c r="L160" s="326"/>
      <c r="M160" s="150"/>
      <c r="N160" s="326"/>
      <c r="O160" s="326"/>
      <c r="P160" s="326"/>
      <c r="Q160" s="326"/>
      <c r="R160" s="326"/>
      <c r="S160" s="327"/>
      <c r="T160" s="42"/>
      <c r="U160" s="45"/>
      <c r="V160" s="45"/>
      <c r="W160" s="134"/>
      <c r="X160" s="134"/>
      <c r="Y160" s="134"/>
      <c r="Z160" s="134"/>
      <c r="AA160" s="134"/>
      <c r="AB160" s="134"/>
      <c r="AC160" s="42"/>
    </row>
    <row r="161" spans="1:29" x14ac:dyDescent="0.2">
      <c r="A161" s="42"/>
      <c r="B161" s="42"/>
      <c r="C161" s="43"/>
      <c r="D161" s="43"/>
      <c r="E161" s="43"/>
      <c r="F161" s="42"/>
      <c r="G161" s="44"/>
      <c r="H161" s="43"/>
      <c r="I161" s="43"/>
      <c r="J161" s="43"/>
      <c r="K161" s="42"/>
      <c r="L161" s="42"/>
      <c r="M161" s="45"/>
      <c r="N161" s="45"/>
      <c r="O161" s="45"/>
      <c r="P161" s="45"/>
      <c r="Q161" s="45"/>
      <c r="R161" s="45"/>
      <c r="S161" s="42"/>
      <c r="T161" s="42"/>
      <c r="U161" s="45"/>
      <c r="V161" s="45"/>
      <c r="W161" s="134"/>
      <c r="X161" s="134"/>
      <c r="Y161" s="134"/>
      <c r="Z161" s="134"/>
      <c r="AA161" s="134"/>
      <c r="AB161" s="134"/>
      <c r="AC161" s="42"/>
    </row>
    <row r="162" spans="1:29" s="145" customFormat="1" ht="14.25" x14ac:dyDescent="0.2">
      <c r="C162" s="194"/>
      <c r="D162" s="194"/>
      <c r="E162" s="194"/>
      <c r="G162" s="195"/>
      <c r="H162" s="194"/>
      <c r="I162" s="194"/>
      <c r="J162" s="194"/>
      <c r="M162" s="196"/>
      <c r="N162" s="196"/>
      <c r="O162" s="196"/>
      <c r="P162" s="196"/>
      <c r="Q162" s="196"/>
      <c r="R162" s="196"/>
      <c r="U162" s="46"/>
      <c r="V162" s="46"/>
      <c r="W162" s="1"/>
      <c r="X162" s="1"/>
      <c r="Y162" s="1"/>
      <c r="Z162" s="1"/>
      <c r="AA162" s="1"/>
      <c r="AB162" s="1"/>
    </row>
    <row r="163" spans="1:29" s="145" customFormat="1" ht="14.25" x14ac:dyDescent="0.2">
      <c r="C163" s="194"/>
      <c r="D163" s="194"/>
      <c r="E163" s="194"/>
      <c r="F163" s="197"/>
      <c r="G163" s="195"/>
      <c r="H163" s="194"/>
      <c r="I163" s="194"/>
      <c r="J163" s="194"/>
      <c r="M163" s="196"/>
      <c r="N163" s="196"/>
      <c r="O163" s="196"/>
      <c r="P163" s="196"/>
      <c r="Q163" s="196"/>
      <c r="R163" s="196"/>
      <c r="U163" s="46"/>
      <c r="V163" s="46"/>
      <c r="W163" s="1"/>
      <c r="X163" s="1"/>
      <c r="Y163" s="1"/>
      <c r="Z163" s="1"/>
      <c r="AA163" s="1"/>
      <c r="AB163" s="1"/>
    </row>
    <row r="164" spans="1:29" s="145" customFormat="1" ht="14.25" x14ac:dyDescent="0.2">
      <c r="C164" s="194"/>
      <c r="D164" s="194"/>
      <c r="E164" s="194"/>
      <c r="F164" s="197"/>
      <c r="G164" s="195"/>
      <c r="H164" s="194"/>
      <c r="I164" s="194"/>
      <c r="J164" s="194"/>
      <c r="M164" s="196"/>
      <c r="N164" s="196"/>
      <c r="O164" s="196"/>
      <c r="P164" s="196"/>
      <c r="Q164" s="196"/>
      <c r="R164" s="196"/>
      <c r="U164" s="46"/>
      <c r="V164" s="46"/>
      <c r="W164" s="1"/>
      <c r="X164" s="1"/>
      <c r="Y164" s="1"/>
      <c r="Z164" s="1"/>
      <c r="AA164" s="1"/>
      <c r="AB164" s="1"/>
    </row>
    <row r="165" spans="1:29" s="197" customFormat="1" ht="14.25" x14ac:dyDescent="0.2">
      <c r="C165" s="198"/>
      <c r="D165" s="198"/>
      <c r="E165" s="198"/>
      <c r="G165" s="199"/>
      <c r="H165" s="198"/>
      <c r="I165" s="198"/>
      <c r="J165" s="198"/>
      <c r="M165" s="200"/>
      <c r="N165" s="200"/>
      <c r="O165" s="200"/>
      <c r="P165" s="200"/>
      <c r="Q165" s="200"/>
      <c r="R165" s="200"/>
      <c r="U165" s="46"/>
      <c r="V165" s="46"/>
      <c r="W165" s="1"/>
      <c r="X165" s="1"/>
      <c r="Y165" s="1"/>
      <c r="Z165" s="1"/>
      <c r="AA165" s="1"/>
      <c r="AB165" s="1"/>
    </row>
    <row r="166" spans="1:29" s="197" customFormat="1" ht="14.25" x14ac:dyDescent="0.2">
      <c r="C166" s="198"/>
      <c r="D166" s="198"/>
      <c r="E166" s="198"/>
      <c r="G166" s="201"/>
      <c r="H166" s="202"/>
      <c r="I166" s="198"/>
      <c r="J166" s="198"/>
      <c r="M166" s="200"/>
      <c r="N166" s="200"/>
      <c r="O166" s="200"/>
      <c r="P166" s="200"/>
      <c r="Q166" s="200"/>
      <c r="R166" s="200"/>
      <c r="U166" s="46"/>
      <c r="V166" s="46"/>
      <c r="W166" s="1"/>
      <c r="X166" s="1"/>
      <c r="Y166" s="1"/>
      <c r="Z166" s="1"/>
      <c r="AA166" s="1"/>
      <c r="AB166" s="1"/>
    </row>
    <row r="167" spans="1:29" s="197" customFormat="1" ht="14.25" x14ac:dyDescent="0.2">
      <c r="C167" s="198"/>
      <c r="D167" s="198"/>
      <c r="E167" s="198"/>
      <c r="G167" s="201"/>
      <c r="H167" s="203"/>
      <c r="I167" s="198"/>
      <c r="J167" s="198"/>
      <c r="M167" s="200"/>
      <c r="N167" s="200"/>
      <c r="O167" s="200"/>
      <c r="P167" s="200"/>
      <c r="Q167" s="200"/>
      <c r="R167" s="200"/>
      <c r="U167" s="46"/>
      <c r="V167" s="46"/>
      <c r="W167" s="1"/>
      <c r="X167" s="1"/>
      <c r="Y167" s="1"/>
      <c r="Z167" s="1"/>
      <c r="AA167" s="1"/>
      <c r="AB167" s="1"/>
    </row>
    <row r="168" spans="1:29" s="197" customFormat="1" ht="14.25" x14ac:dyDescent="0.2">
      <c r="C168" s="198"/>
      <c r="D168" s="198"/>
      <c r="E168" s="198"/>
      <c r="G168" s="201"/>
      <c r="H168" s="204"/>
      <c r="I168" s="198"/>
      <c r="J168" s="198"/>
      <c r="M168" s="200"/>
      <c r="N168" s="200"/>
      <c r="O168" s="200"/>
      <c r="P168" s="200"/>
      <c r="Q168" s="200"/>
      <c r="R168" s="200"/>
      <c r="U168" s="46"/>
      <c r="V168" s="46"/>
      <c r="W168" s="1"/>
      <c r="X168" s="1"/>
      <c r="Y168" s="1"/>
      <c r="Z168" s="1"/>
      <c r="AA168" s="1"/>
      <c r="AB168" s="1"/>
    </row>
    <row r="169" spans="1:29" s="197" customFormat="1" ht="14.25" x14ac:dyDescent="0.2">
      <c r="C169" s="198"/>
      <c r="D169" s="198"/>
      <c r="E169" s="198"/>
      <c r="G169" s="201"/>
      <c r="H169" s="198"/>
      <c r="I169" s="198"/>
      <c r="J169" s="198"/>
      <c r="M169" s="200"/>
      <c r="N169" s="200"/>
      <c r="O169" s="200"/>
      <c r="P169" s="200"/>
      <c r="Q169" s="200"/>
      <c r="R169" s="200"/>
      <c r="U169" s="46"/>
      <c r="V169" s="46"/>
      <c r="W169" s="1"/>
      <c r="X169" s="1"/>
      <c r="Y169" s="1"/>
      <c r="Z169" s="1"/>
      <c r="AA169" s="1"/>
      <c r="AB169" s="1"/>
    </row>
    <row r="170" spans="1:29" s="205" customFormat="1" ht="14.25" x14ac:dyDescent="0.2">
      <c r="C170" s="203"/>
      <c r="D170" s="203"/>
      <c r="E170" s="203"/>
      <c r="G170" s="206"/>
      <c r="H170" s="203"/>
      <c r="I170" s="203"/>
      <c r="J170" s="203"/>
      <c r="M170" s="207"/>
      <c r="N170" s="207"/>
      <c r="O170" s="207"/>
      <c r="P170" s="207"/>
      <c r="Q170" s="207"/>
      <c r="R170" s="207"/>
      <c r="U170" s="46"/>
      <c r="V170" s="46"/>
      <c r="W170" s="1"/>
      <c r="X170" s="1"/>
      <c r="Y170" s="1"/>
      <c r="Z170" s="1"/>
      <c r="AA170" s="1"/>
      <c r="AB170" s="1"/>
    </row>
    <row r="171" spans="1:29" s="205" customFormat="1" ht="14.25" x14ac:dyDescent="0.2">
      <c r="C171" s="203"/>
      <c r="D171" s="203"/>
      <c r="E171" s="203"/>
      <c r="G171" s="208"/>
      <c r="H171" s="209"/>
      <c r="I171" s="203"/>
      <c r="J171" s="203"/>
      <c r="M171" s="207"/>
      <c r="N171" s="207"/>
      <c r="O171" s="207"/>
      <c r="P171" s="207"/>
      <c r="Q171" s="207"/>
      <c r="R171" s="207"/>
      <c r="U171" s="46"/>
      <c r="V171" s="46"/>
      <c r="W171" s="1"/>
      <c r="X171" s="1"/>
      <c r="Y171" s="1"/>
      <c r="Z171" s="1"/>
      <c r="AA171" s="1"/>
      <c r="AB171" s="1"/>
    </row>
    <row r="172" spans="1:29" s="205" customFormat="1" ht="14.25" x14ac:dyDescent="0.2">
      <c r="C172" s="203"/>
      <c r="D172" s="203"/>
      <c r="E172" s="203"/>
      <c r="G172" s="206"/>
      <c r="H172" s="203"/>
      <c r="I172" s="203"/>
      <c r="J172" s="203"/>
      <c r="M172" s="207"/>
      <c r="N172" s="207"/>
      <c r="O172" s="207"/>
      <c r="P172" s="207"/>
      <c r="Q172" s="207"/>
      <c r="R172" s="207"/>
      <c r="U172" s="46"/>
      <c r="V172" s="46"/>
      <c r="W172" s="1"/>
      <c r="X172" s="1"/>
      <c r="Y172" s="1"/>
      <c r="Z172" s="1"/>
      <c r="AA172" s="1"/>
      <c r="AB172" s="1"/>
    </row>
    <row r="173" spans="1:29" s="205" customFormat="1" ht="14.25" x14ac:dyDescent="0.2">
      <c r="C173" s="203"/>
      <c r="D173" s="203"/>
      <c r="E173" s="203"/>
      <c r="G173" s="206"/>
      <c r="H173" s="203"/>
      <c r="I173" s="203"/>
      <c r="J173" s="203"/>
      <c r="M173" s="207"/>
      <c r="N173" s="207"/>
      <c r="O173" s="207"/>
      <c r="P173" s="207"/>
      <c r="Q173" s="207"/>
      <c r="R173" s="207"/>
      <c r="U173" s="46"/>
      <c r="V173" s="46"/>
      <c r="W173" s="1"/>
      <c r="X173" s="1"/>
      <c r="Y173" s="1"/>
      <c r="Z173" s="1"/>
      <c r="AA173" s="1"/>
      <c r="AB173" s="1"/>
    </row>
    <row r="174" spans="1:29" s="205" customFormat="1" ht="14.25" x14ac:dyDescent="0.2">
      <c r="C174" s="203"/>
      <c r="D174" s="203"/>
      <c r="E174" s="203"/>
      <c r="G174" s="206"/>
      <c r="H174" s="203"/>
      <c r="I174" s="203"/>
      <c r="J174" s="203"/>
      <c r="M174" s="207"/>
      <c r="N174" s="207"/>
      <c r="O174" s="207"/>
      <c r="P174" s="207"/>
      <c r="Q174" s="207"/>
      <c r="R174" s="207"/>
      <c r="U174" s="46"/>
      <c r="V174" s="46"/>
      <c r="W174" s="1"/>
      <c r="X174" s="1"/>
      <c r="Y174" s="1"/>
      <c r="Z174" s="1"/>
      <c r="AA174" s="1"/>
      <c r="AB174" s="1"/>
    </row>
    <row r="175" spans="1:29" s="205" customFormat="1" ht="14.25" x14ac:dyDescent="0.2">
      <c r="C175" s="203"/>
      <c r="D175" s="203"/>
      <c r="E175" s="203"/>
      <c r="G175" s="206"/>
      <c r="H175" s="203"/>
      <c r="I175" s="203"/>
      <c r="J175" s="203"/>
      <c r="M175" s="207"/>
      <c r="N175" s="207"/>
      <c r="O175" s="207"/>
      <c r="P175" s="207"/>
      <c r="Q175" s="207"/>
      <c r="R175" s="207"/>
      <c r="U175" s="46"/>
      <c r="V175" s="46"/>
      <c r="W175" s="1"/>
      <c r="X175" s="1"/>
      <c r="Y175" s="1"/>
      <c r="Z175" s="1"/>
      <c r="AA175" s="1"/>
      <c r="AB175" s="1"/>
    </row>
    <row r="176" spans="1:29" s="205" customFormat="1" ht="14.25" x14ac:dyDescent="0.2">
      <c r="C176" s="203"/>
      <c r="D176" s="203"/>
      <c r="E176" s="203"/>
      <c r="G176" s="206"/>
      <c r="H176" s="203"/>
      <c r="I176" s="203"/>
      <c r="J176" s="203"/>
      <c r="M176" s="207"/>
      <c r="N176" s="207"/>
      <c r="O176" s="207"/>
      <c r="P176" s="207"/>
      <c r="Q176" s="207"/>
      <c r="R176" s="207"/>
      <c r="U176" s="46"/>
      <c r="V176" s="46"/>
      <c r="W176" s="1"/>
      <c r="X176" s="1"/>
      <c r="Y176" s="1"/>
      <c r="Z176" s="1"/>
      <c r="AA176" s="1"/>
      <c r="AB176" s="1"/>
    </row>
    <row r="177" spans="3:28" s="205" customFormat="1" ht="14.25" x14ac:dyDescent="0.2">
      <c r="C177" s="203"/>
      <c r="D177" s="203"/>
      <c r="E177" s="203"/>
      <c r="G177" s="206"/>
      <c r="H177" s="203"/>
      <c r="I177" s="203"/>
      <c r="J177" s="203"/>
      <c r="M177" s="207"/>
      <c r="N177" s="207"/>
      <c r="O177" s="207"/>
      <c r="P177" s="207"/>
      <c r="Q177" s="207"/>
      <c r="R177" s="207"/>
      <c r="U177" s="46"/>
      <c r="V177" s="46"/>
      <c r="W177" s="1"/>
      <c r="X177" s="1"/>
      <c r="Y177" s="1"/>
      <c r="Z177" s="1"/>
      <c r="AA177" s="1"/>
      <c r="AB177" s="1"/>
    </row>
    <row r="178" spans="3:28" s="205" customFormat="1" ht="14.25" x14ac:dyDescent="0.2">
      <c r="C178" s="203"/>
      <c r="D178" s="203"/>
      <c r="E178" s="203"/>
      <c r="G178" s="206"/>
      <c r="H178" s="203"/>
      <c r="I178" s="203"/>
      <c r="J178" s="203"/>
      <c r="M178" s="207"/>
      <c r="N178" s="207"/>
      <c r="O178" s="207"/>
      <c r="P178" s="207"/>
      <c r="Q178" s="207"/>
      <c r="R178" s="207"/>
      <c r="U178" s="46"/>
      <c r="V178" s="46"/>
      <c r="W178" s="1"/>
      <c r="X178" s="1"/>
      <c r="Y178" s="1"/>
      <c r="Z178" s="1"/>
      <c r="AA178" s="1"/>
      <c r="AB178" s="1"/>
    </row>
    <row r="179" spans="3:28" s="205" customFormat="1" ht="14.25" x14ac:dyDescent="0.2">
      <c r="C179" s="203"/>
      <c r="D179" s="203"/>
      <c r="E179" s="203"/>
      <c r="G179" s="206"/>
      <c r="H179" s="203"/>
      <c r="I179" s="203"/>
      <c r="J179" s="203"/>
      <c r="M179" s="207"/>
      <c r="N179" s="207"/>
      <c r="O179" s="207"/>
      <c r="P179" s="207"/>
      <c r="Q179" s="207"/>
      <c r="R179" s="207"/>
      <c r="U179" s="46"/>
      <c r="V179" s="46"/>
      <c r="W179" s="1"/>
      <c r="X179" s="1"/>
      <c r="Y179" s="1"/>
      <c r="Z179" s="1"/>
      <c r="AA179" s="1"/>
      <c r="AB179" s="1"/>
    </row>
    <row r="180" spans="3:28" s="205" customFormat="1" ht="14.25" x14ac:dyDescent="0.2">
      <c r="C180" s="203"/>
      <c r="D180" s="203"/>
      <c r="E180" s="203"/>
      <c r="G180" s="206"/>
      <c r="H180" s="203"/>
      <c r="I180" s="203"/>
      <c r="J180" s="203"/>
      <c r="M180" s="207"/>
      <c r="N180" s="207"/>
      <c r="O180" s="207"/>
      <c r="P180" s="207"/>
      <c r="Q180" s="207"/>
      <c r="R180" s="207"/>
      <c r="U180" s="46"/>
      <c r="V180" s="46"/>
      <c r="W180" s="1"/>
      <c r="X180" s="1"/>
      <c r="Y180" s="1"/>
      <c r="Z180" s="1"/>
      <c r="AA180" s="1"/>
      <c r="AB180" s="1"/>
    </row>
    <row r="181" spans="3:28" s="205" customFormat="1" ht="14.25" x14ac:dyDescent="0.2">
      <c r="C181" s="203"/>
      <c r="D181" s="203"/>
      <c r="E181" s="203"/>
      <c r="G181" s="206"/>
      <c r="H181" s="203"/>
      <c r="I181" s="203"/>
      <c r="J181" s="203"/>
      <c r="M181" s="207"/>
      <c r="N181" s="207"/>
      <c r="O181" s="207"/>
      <c r="P181" s="207"/>
      <c r="Q181" s="207"/>
      <c r="R181" s="207"/>
      <c r="U181" s="46"/>
      <c r="V181" s="46"/>
      <c r="W181" s="1"/>
      <c r="X181" s="1"/>
      <c r="Y181" s="1"/>
      <c r="Z181" s="1"/>
      <c r="AA181" s="1"/>
      <c r="AB181" s="1"/>
    </row>
    <row r="182" spans="3:28" s="205" customFormat="1" ht="14.25" x14ac:dyDescent="0.2">
      <c r="C182" s="203"/>
      <c r="D182" s="203"/>
      <c r="E182" s="203"/>
      <c r="G182" s="206"/>
      <c r="H182" s="203"/>
      <c r="I182" s="203"/>
      <c r="J182" s="203"/>
      <c r="M182" s="207"/>
      <c r="N182" s="207"/>
      <c r="O182" s="207"/>
      <c r="P182" s="207"/>
      <c r="Q182" s="207"/>
      <c r="R182" s="207"/>
      <c r="U182" s="46"/>
      <c r="V182" s="46"/>
      <c r="W182" s="1"/>
      <c r="X182" s="1"/>
      <c r="Y182" s="1"/>
      <c r="Z182" s="1"/>
      <c r="AA182" s="1"/>
      <c r="AB182" s="1"/>
    </row>
    <row r="183" spans="3:28" s="205" customFormat="1" ht="14.25" x14ac:dyDescent="0.2">
      <c r="C183" s="203"/>
      <c r="D183" s="203"/>
      <c r="E183" s="203"/>
      <c r="G183" s="206"/>
      <c r="H183" s="203"/>
      <c r="I183" s="203"/>
      <c r="J183" s="203"/>
      <c r="M183" s="207"/>
      <c r="N183" s="207"/>
      <c r="O183" s="207"/>
      <c r="P183" s="207"/>
      <c r="Q183" s="207"/>
      <c r="R183" s="207"/>
      <c r="U183" s="46"/>
      <c r="V183" s="46"/>
      <c r="W183" s="1"/>
      <c r="X183" s="1"/>
      <c r="Y183" s="1"/>
      <c r="Z183" s="1"/>
      <c r="AA183" s="1"/>
      <c r="AB183" s="1"/>
    </row>
    <row r="184" spans="3:28" s="205" customFormat="1" ht="14.25" x14ac:dyDescent="0.2">
      <c r="C184" s="203"/>
      <c r="D184" s="203"/>
      <c r="E184" s="203"/>
      <c r="G184" s="206"/>
      <c r="H184" s="203"/>
      <c r="I184" s="203"/>
      <c r="J184" s="203"/>
      <c r="M184" s="207"/>
      <c r="N184" s="207"/>
      <c r="O184" s="207"/>
      <c r="P184" s="207"/>
      <c r="Q184" s="207"/>
      <c r="R184" s="207"/>
      <c r="U184" s="46"/>
      <c r="V184" s="46"/>
      <c r="W184" s="1"/>
      <c r="X184" s="1"/>
      <c r="Y184" s="1"/>
      <c r="Z184" s="1"/>
      <c r="AA184" s="1"/>
      <c r="AB184" s="1"/>
    </row>
    <row r="185" spans="3:28" s="205" customFormat="1" ht="14.25" x14ac:dyDescent="0.2">
      <c r="C185" s="203"/>
      <c r="D185" s="203"/>
      <c r="E185" s="203"/>
      <c r="G185" s="206"/>
      <c r="H185" s="203"/>
      <c r="I185" s="203"/>
      <c r="J185" s="203"/>
      <c r="M185" s="207"/>
      <c r="N185" s="207"/>
      <c r="O185" s="207"/>
      <c r="P185" s="207"/>
      <c r="Q185" s="207"/>
      <c r="R185" s="207"/>
      <c r="U185" s="46"/>
      <c r="V185" s="46"/>
      <c r="W185" s="1"/>
      <c r="X185" s="1"/>
      <c r="Y185" s="1"/>
      <c r="Z185" s="1"/>
      <c r="AA185" s="1"/>
      <c r="AB185" s="1"/>
    </row>
    <row r="186" spans="3:28" s="205" customFormat="1" ht="14.25" x14ac:dyDescent="0.2">
      <c r="C186" s="203"/>
      <c r="D186" s="203"/>
      <c r="E186" s="203"/>
      <c r="G186" s="206"/>
      <c r="H186" s="203"/>
      <c r="I186" s="203"/>
      <c r="J186" s="203"/>
      <c r="M186" s="207"/>
      <c r="N186" s="207"/>
      <c r="O186" s="207"/>
      <c r="P186" s="207"/>
      <c r="Q186" s="207"/>
      <c r="R186" s="207"/>
      <c r="U186" s="46"/>
      <c r="V186" s="46"/>
      <c r="W186" s="1"/>
      <c r="X186" s="1"/>
      <c r="Y186" s="1"/>
      <c r="Z186" s="1"/>
      <c r="AA186" s="1"/>
      <c r="AB186" s="1"/>
    </row>
    <row r="187" spans="3:28" s="205" customFormat="1" ht="14.25" x14ac:dyDescent="0.2">
      <c r="C187" s="203"/>
      <c r="D187" s="203"/>
      <c r="E187" s="203"/>
      <c r="G187" s="206"/>
      <c r="H187" s="203"/>
      <c r="I187" s="203"/>
      <c r="J187" s="203"/>
      <c r="M187" s="207"/>
      <c r="N187" s="207"/>
      <c r="O187" s="207"/>
      <c r="P187" s="207"/>
      <c r="Q187" s="207"/>
      <c r="R187" s="207"/>
      <c r="U187" s="46"/>
      <c r="V187" s="46"/>
      <c r="W187" s="1"/>
      <c r="X187" s="1"/>
      <c r="Y187" s="1"/>
      <c r="Z187" s="1"/>
      <c r="AA187" s="1"/>
      <c r="AB187" s="1"/>
    </row>
    <row r="188" spans="3:28" s="211" customFormat="1" x14ac:dyDescent="0.2">
      <c r="C188" s="210"/>
      <c r="D188" s="210"/>
      <c r="E188" s="210"/>
      <c r="G188" s="212"/>
      <c r="H188" s="210"/>
      <c r="I188" s="210"/>
      <c r="J188" s="210"/>
      <c r="M188" s="213"/>
      <c r="N188" s="213"/>
      <c r="O188" s="213"/>
      <c r="P188" s="213"/>
      <c r="Q188" s="213"/>
      <c r="R188" s="213"/>
      <c r="U188" s="46"/>
      <c r="V188" s="46"/>
      <c r="W188" s="1"/>
      <c r="X188" s="1"/>
      <c r="Y188" s="1"/>
      <c r="Z188" s="1"/>
      <c r="AA188" s="1"/>
      <c r="AB188" s="1"/>
    </row>
    <row r="189" spans="3:28" s="211" customFormat="1" x14ac:dyDescent="0.2">
      <c r="C189" s="210"/>
      <c r="D189" s="210"/>
      <c r="E189" s="210"/>
      <c r="G189" s="212"/>
      <c r="H189" s="210"/>
      <c r="I189" s="210"/>
      <c r="J189" s="210"/>
      <c r="M189" s="213"/>
      <c r="N189" s="213"/>
      <c r="O189" s="213"/>
      <c r="P189" s="213"/>
      <c r="Q189" s="213"/>
      <c r="R189" s="213"/>
      <c r="U189" s="46"/>
      <c r="V189" s="46"/>
      <c r="W189" s="1"/>
      <c r="X189" s="1"/>
      <c r="Y189" s="1"/>
      <c r="Z189" s="1"/>
      <c r="AA189" s="1"/>
      <c r="AB189" s="1"/>
    </row>
    <row r="190" spans="3:28" s="211" customFormat="1" x14ac:dyDescent="0.2">
      <c r="C190" s="210"/>
      <c r="D190" s="210"/>
      <c r="E190" s="210"/>
      <c r="G190" s="212"/>
      <c r="H190" s="210"/>
      <c r="I190" s="210"/>
      <c r="J190" s="210"/>
      <c r="M190" s="213"/>
      <c r="N190" s="213"/>
      <c r="O190" s="213"/>
      <c r="P190" s="213"/>
      <c r="Q190" s="213"/>
      <c r="R190" s="213"/>
      <c r="U190" s="46"/>
      <c r="V190" s="46"/>
      <c r="W190" s="1"/>
      <c r="X190" s="1"/>
      <c r="Y190" s="1"/>
      <c r="Z190" s="1"/>
      <c r="AA190" s="1"/>
      <c r="AB190" s="1"/>
    </row>
    <row r="191" spans="3:28" s="215" customFormat="1" x14ac:dyDescent="0.2">
      <c r="C191" s="214"/>
      <c r="D191" s="214"/>
      <c r="E191" s="214"/>
      <c r="G191" s="216"/>
      <c r="H191" s="214"/>
      <c r="I191" s="214"/>
      <c r="J191" s="214"/>
      <c r="M191" s="217"/>
      <c r="N191" s="217"/>
      <c r="O191" s="217"/>
      <c r="P191" s="217"/>
      <c r="Q191" s="217"/>
      <c r="R191" s="217"/>
      <c r="U191" s="46"/>
      <c r="V191" s="46"/>
      <c r="W191" s="1"/>
      <c r="X191" s="1"/>
      <c r="Y191" s="1"/>
      <c r="Z191" s="1"/>
      <c r="AA191" s="1"/>
      <c r="AB191" s="1"/>
    </row>
    <row r="192" spans="3:28" s="215" customFormat="1" x14ac:dyDescent="0.2">
      <c r="C192" s="214"/>
      <c r="D192" s="214"/>
      <c r="E192" s="214"/>
      <c r="G192" s="216"/>
      <c r="H192" s="214"/>
      <c r="I192" s="214"/>
      <c r="J192" s="214"/>
      <c r="M192" s="217"/>
      <c r="N192" s="217"/>
      <c r="O192" s="217"/>
      <c r="P192" s="217"/>
      <c r="Q192" s="217"/>
      <c r="R192" s="217"/>
      <c r="U192" s="46"/>
      <c r="V192" s="46"/>
      <c r="W192" s="1"/>
      <c r="X192" s="1"/>
      <c r="Y192" s="1"/>
      <c r="Z192" s="1"/>
      <c r="AA192" s="1"/>
      <c r="AB192" s="1"/>
    </row>
    <row r="193" spans="3:28" s="215" customFormat="1" x14ac:dyDescent="0.2">
      <c r="C193" s="214"/>
      <c r="D193" s="214"/>
      <c r="E193" s="214"/>
      <c r="G193" s="216"/>
      <c r="H193" s="214"/>
      <c r="I193" s="214"/>
      <c r="J193" s="214"/>
      <c r="M193" s="217"/>
      <c r="N193" s="217"/>
      <c r="O193" s="217"/>
      <c r="P193" s="217"/>
      <c r="Q193" s="217"/>
      <c r="R193" s="217"/>
      <c r="U193" s="46"/>
      <c r="V193" s="46"/>
      <c r="W193" s="1"/>
      <c r="X193" s="1"/>
      <c r="Y193" s="1"/>
      <c r="Z193" s="1"/>
      <c r="AA193" s="1"/>
      <c r="AB193" s="1"/>
    </row>
    <row r="194" spans="3:28" s="215" customFormat="1" x14ac:dyDescent="0.2">
      <c r="C194" s="214"/>
      <c r="D194" s="214"/>
      <c r="E194" s="214"/>
      <c r="G194" s="216"/>
      <c r="H194" s="214"/>
      <c r="I194" s="214"/>
      <c r="J194" s="214"/>
      <c r="M194" s="217"/>
      <c r="N194" s="217"/>
      <c r="O194" s="217"/>
      <c r="P194" s="217"/>
      <c r="Q194" s="217"/>
      <c r="R194" s="217"/>
      <c r="U194" s="46"/>
      <c r="V194" s="46"/>
      <c r="W194" s="1"/>
      <c r="X194" s="1"/>
      <c r="Y194" s="1"/>
      <c r="Z194" s="1"/>
      <c r="AA194" s="1"/>
      <c r="AB194" s="1"/>
    </row>
    <row r="195" spans="3:28" s="215" customFormat="1" x14ac:dyDescent="0.2">
      <c r="C195" s="214"/>
      <c r="D195" s="214"/>
      <c r="E195" s="214"/>
      <c r="G195" s="216"/>
      <c r="H195" s="214"/>
      <c r="I195" s="214"/>
      <c r="J195" s="214"/>
      <c r="M195" s="217"/>
      <c r="N195" s="217"/>
      <c r="O195" s="217"/>
      <c r="P195" s="217"/>
      <c r="Q195" s="217"/>
      <c r="R195" s="217"/>
      <c r="U195" s="46"/>
      <c r="V195" s="46"/>
      <c r="W195" s="1"/>
      <c r="X195" s="1"/>
      <c r="Y195" s="1"/>
      <c r="Z195" s="1"/>
      <c r="AA195" s="1"/>
      <c r="AB195" s="1"/>
    </row>
    <row r="196" spans="3:28" s="215" customFormat="1" x14ac:dyDescent="0.2">
      <c r="C196" s="214"/>
      <c r="D196" s="214"/>
      <c r="E196" s="214"/>
      <c r="G196" s="216"/>
      <c r="H196" s="214"/>
      <c r="I196" s="214"/>
      <c r="J196" s="214"/>
      <c r="M196" s="217"/>
      <c r="N196" s="217"/>
      <c r="O196" s="217"/>
      <c r="P196" s="217"/>
      <c r="Q196" s="217"/>
      <c r="R196" s="217"/>
      <c r="U196" s="46"/>
      <c r="V196" s="46"/>
      <c r="W196" s="1"/>
      <c r="X196" s="1"/>
      <c r="Y196" s="1"/>
      <c r="Z196" s="1"/>
      <c r="AA196" s="1"/>
      <c r="AB196" s="1"/>
    </row>
    <row r="197" spans="3:28" s="215" customFormat="1" x14ac:dyDescent="0.2">
      <c r="C197" s="214"/>
      <c r="D197" s="214"/>
      <c r="E197" s="214"/>
      <c r="G197" s="216"/>
      <c r="H197" s="214"/>
      <c r="I197" s="214"/>
      <c r="J197" s="214"/>
      <c r="M197" s="217"/>
      <c r="N197" s="217"/>
      <c r="O197" s="217"/>
      <c r="P197" s="217"/>
      <c r="Q197" s="217"/>
      <c r="R197" s="217"/>
      <c r="U197" s="46"/>
      <c r="V197" s="46"/>
      <c r="W197" s="1"/>
      <c r="X197" s="1"/>
      <c r="Y197" s="1"/>
      <c r="Z197" s="1"/>
      <c r="AA197" s="1"/>
      <c r="AB197" s="1"/>
    </row>
    <row r="198" spans="3:28" s="215" customFormat="1" x14ac:dyDescent="0.2">
      <c r="C198" s="214"/>
      <c r="D198" s="214"/>
      <c r="E198" s="214"/>
      <c r="G198" s="216"/>
      <c r="H198" s="214"/>
      <c r="I198" s="214"/>
      <c r="J198" s="214"/>
      <c r="M198" s="217"/>
      <c r="N198" s="217"/>
      <c r="O198" s="217"/>
      <c r="P198" s="217"/>
      <c r="Q198" s="217"/>
      <c r="R198" s="217"/>
      <c r="U198" s="46"/>
      <c r="V198" s="46"/>
      <c r="W198" s="1"/>
      <c r="X198" s="1"/>
      <c r="Y198" s="1"/>
      <c r="Z198" s="1"/>
      <c r="AA198" s="1"/>
      <c r="AB198" s="1"/>
    </row>
    <row r="199" spans="3:28" s="215" customFormat="1" x14ac:dyDescent="0.2">
      <c r="C199" s="214"/>
      <c r="D199" s="214"/>
      <c r="E199" s="214"/>
      <c r="G199" s="216"/>
      <c r="H199" s="214"/>
      <c r="I199" s="214"/>
      <c r="J199" s="214"/>
      <c r="M199" s="217"/>
      <c r="N199" s="217"/>
      <c r="O199" s="217"/>
      <c r="P199" s="217"/>
      <c r="Q199" s="217"/>
      <c r="R199" s="217"/>
      <c r="U199" s="46"/>
      <c r="V199" s="46"/>
      <c r="W199" s="1"/>
      <c r="X199" s="1"/>
      <c r="Y199" s="1"/>
      <c r="Z199" s="1"/>
      <c r="AA199" s="1"/>
      <c r="AB199" s="1"/>
    </row>
    <row r="200" spans="3:28" s="215" customFormat="1" x14ac:dyDescent="0.2">
      <c r="C200" s="214"/>
      <c r="D200" s="214"/>
      <c r="E200" s="214"/>
      <c r="G200" s="216"/>
      <c r="H200" s="214"/>
      <c r="I200" s="214"/>
      <c r="J200" s="214"/>
      <c r="M200" s="217"/>
      <c r="N200" s="217"/>
      <c r="O200" s="217"/>
      <c r="P200" s="217"/>
      <c r="Q200" s="217"/>
      <c r="R200" s="217"/>
      <c r="U200" s="46"/>
      <c r="V200" s="46"/>
      <c r="W200" s="1"/>
      <c r="X200" s="1"/>
      <c r="Y200" s="1"/>
      <c r="Z200" s="1"/>
      <c r="AA200" s="1"/>
      <c r="AB200" s="1"/>
    </row>
  </sheetData>
  <sheetProtection formatCells="0" formatRows="0" insertRows="0" deleteRows="0"/>
  <autoFilter ref="A17:AG101">
    <filterColumn colId="2" showButton="0"/>
    <filterColumn colId="3" showButton="0"/>
    <filterColumn colId="6" showButton="0"/>
    <filterColumn colId="7" showButton="0"/>
    <filterColumn colId="8" showButton="0"/>
    <filterColumn colId="17" showButton="0"/>
    <filterColumn colId="20" showButton="0"/>
  </autoFilter>
  <mergeCells count="696">
    <mergeCell ref="D2:Z3"/>
    <mergeCell ref="D4:Z4"/>
    <mergeCell ref="Y104:Y107"/>
    <mergeCell ref="Z104:Z107"/>
    <mergeCell ref="AB104:AB107"/>
    <mergeCell ref="X127:X129"/>
    <mergeCell ref="Y127:Y129"/>
    <mergeCell ref="Z127:Z129"/>
    <mergeCell ref="AB127:AB129"/>
    <mergeCell ref="X140:X143"/>
    <mergeCell ref="X130:X131"/>
    <mergeCell ref="Y130:Y131"/>
    <mergeCell ref="Z130:Z131"/>
    <mergeCell ref="AB130:AB131"/>
    <mergeCell ref="X132:X135"/>
    <mergeCell ref="Y132:Y135"/>
    <mergeCell ref="Z132:Z135"/>
    <mergeCell ref="AB132:AB135"/>
    <mergeCell ref="X136:X139"/>
    <mergeCell ref="Y136:Y139"/>
    <mergeCell ref="Z136:Z139"/>
    <mergeCell ref="AB136:AB139"/>
    <mergeCell ref="Y140:Y143"/>
    <mergeCell ref="Z140:Z143"/>
    <mergeCell ref="AB140:AB143"/>
    <mergeCell ref="X119:X121"/>
    <mergeCell ref="Y88:Y94"/>
    <mergeCell ref="Z88:Z94"/>
    <mergeCell ref="AB88:AB94"/>
    <mergeCell ref="AB80:AB83"/>
    <mergeCell ref="X80:X83"/>
    <mergeCell ref="Y80:Y83"/>
    <mergeCell ref="Z80:Z83"/>
    <mergeCell ref="X96:X97"/>
    <mergeCell ref="X99:X100"/>
    <mergeCell ref="X88:X94"/>
    <mergeCell ref="AB69:AB74"/>
    <mergeCell ref="X61:X66"/>
    <mergeCell ref="AB78:AB79"/>
    <mergeCell ref="X75:X77"/>
    <mergeCell ref="Y75:Y77"/>
    <mergeCell ref="Z75:Z77"/>
    <mergeCell ref="AB75:AB77"/>
    <mergeCell ref="X84:X86"/>
    <mergeCell ref="Y84:Y86"/>
    <mergeCell ref="Z84:Z86"/>
    <mergeCell ref="AB84:AB86"/>
    <mergeCell ref="X78:X79"/>
    <mergeCell ref="Y61:Y66"/>
    <mergeCell ref="Z61:Z66"/>
    <mergeCell ref="Y78:Y79"/>
    <mergeCell ref="Z78:Z79"/>
    <mergeCell ref="AB61:AB66"/>
    <mergeCell ref="X67:X68"/>
    <mergeCell ref="Y67:Y68"/>
    <mergeCell ref="Z67:Z68"/>
    <mergeCell ref="AB67:AB68"/>
    <mergeCell ref="X69:X74"/>
    <mergeCell ref="Y69:Y74"/>
    <mergeCell ref="Z69:Z74"/>
    <mergeCell ref="R36:S36"/>
    <mergeCell ref="X26:X29"/>
    <mergeCell ref="Y26:Y29"/>
    <mergeCell ref="AB45:AB48"/>
    <mergeCell ref="X49:X57"/>
    <mergeCell ref="Y49:Y57"/>
    <mergeCell ref="Z49:Z57"/>
    <mergeCell ref="AB49:AB57"/>
    <mergeCell ref="X58:X60"/>
    <mergeCell ref="Y58:Y60"/>
    <mergeCell ref="Z58:Z60"/>
    <mergeCell ref="AB58:AB60"/>
    <mergeCell ref="AB41:AB44"/>
    <mergeCell ref="X37:X38"/>
    <mergeCell ref="X39:X40"/>
    <mergeCell ref="Y37:Y40"/>
    <mergeCell ref="Z37:Z40"/>
    <mergeCell ref="AB37:AB40"/>
    <mergeCell ref="U37:V37"/>
    <mergeCell ref="U38:V38"/>
    <mergeCell ref="U39:V39"/>
    <mergeCell ref="U40:V40"/>
    <mergeCell ref="U58:V58"/>
    <mergeCell ref="U59:V59"/>
    <mergeCell ref="U125:V125"/>
    <mergeCell ref="U127:V127"/>
    <mergeCell ref="U115:V115"/>
    <mergeCell ref="U116:V116"/>
    <mergeCell ref="U106:V106"/>
    <mergeCell ref="U107:V107"/>
    <mergeCell ref="U108:V108"/>
    <mergeCell ref="U109:V109"/>
    <mergeCell ref="U110:V110"/>
    <mergeCell ref="U111:V111"/>
    <mergeCell ref="U112:V112"/>
    <mergeCell ref="U113:V113"/>
    <mergeCell ref="U121:V121"/>
    <mergeCell ref="U122:V122"/>
    <mergeCell ref="U117:V117"/>
    <mergeCell ref="U118:V118"/>
    <mergeCell ref="U119:V119"/>
    <mergeCell ref="U105:V105"/>
    <mergeCell ref="X104:X107"/>
    <mergeCell ref="X41:X44"/>
    <mergeCell ref="Y41:Y44"/>
    <mergeCell ref="Z41:Z44"/>
    <mergeCell ref="Y45:Y48"/>
    <mergeCell ref="Z45:Z48"/>
    <mergeCell ref="U47:V47"/>
    <mergeCell ref="U48:V48"/>
    <mergeCell ref="U41:V41"/>
    <mergeCell ref="U42:V42"/>
    <mergeCell ref="U87:V87"/>
    <mergeCell ref="U88:V88"/>
    <mergeCell ref="U98:V98"/>
    <mergeCell ref="U99:V99"/>
    <mergeCell ref="U100:V100"/>
    <mergeCell ref="U101:V101"/>
    <mergeCell ref="U104:V104"/>
    <mergeCell ref="U89:V89"/>
    <mergeCell ref="U90:V90"/>
    <mergeCell ref="U91:V91"/>
    <mergeCell ref="U92:V92"/>
    <mergeCell ref="U93:V93"/>
    <mergeCell ref="U94:V94"/>
    <mergeCell ref="AB18:AB19"/>
    <mergeCell ref="X24:X25"/>
    <mergeCell ref="AB24:AB25"/>
    <mergeCell ref="Z26:Z29"/>
    <mergeCell ref="X30:X34"/>
    <mergeCell ref="Z30:Z34"/>
    <mergeCell ref="AB30:AB34"/>
    <mergeCell ref="P30:P33"/>
    <mergeCell ref="Y30:Y33"/>
    <mergeCell ref="Y24:Y25"/>
    <mergeCell ref="Z24:Z25"/>
    <mergeCell ref="Q7:AB7"/>
    <mergeCell ref="Q8:AB8"/>
    <mergeCell ref="Q9:AB9"/>
    <mergeCell ref="Q10:AB10"/>
    <mergeCell ref="Q12:AB12"/>
    <mergeCell ref="E7:M7"/>
    <mergeCell ref="E8:M8"/>
    <mergeCell ref="E9:M9"/>
    <mergeCell ref="E10:M10"/>
    <mergeCell ref="E11:M11"/>
    <mergeCell ref="E12:M12"/>
    <mergeCell ref="N7:P7"/>
    <mergeCell ref="N8:P8"/>
    <mergeCell ref="N9:P9"/>
    <mergeCell ref="N10:P10"/>
    <mergeCell ref="N11:P11"/>
    <mergeCell ref="N12:P12"/>
    <mergeCell ref="Q11:V11"/>
    <mergeCell ref="W11:Y11"/>
    <mergeCell ref="Z11:AB11"/>
    <mergeCell ref="U147:V147"/>
    <mergeCell ref="U148:V148"/>
    <mergeCell ref="U149:V149"/>
    <mergeCell ref="U151:W151"/>
    <mergeCell ref="U144:V144"/>
    <mergeCell ref="B146:AB146"/>
    <mergeCell ref="X15:X17"/>
    <mergeCell ref="B103:AB103"/>
    <mergeCell ref="B114:AB114"/>
    <mergeCell ref="B126:AB126"/>
    <mergeCell ref="U135:V135"/>
    <mergeCell ref="U136:V136"/>
    <mergeCell ref="U137:V137"/>
    <mergeCell ref="U138:V138"/>
    <mergeCell ref="U139:V139"/>
    <mergeCell ref="U140:V140"/>
    <mergeCell ref="U141:V141"/>
    <mergeCell ref="U142:V142"/>
    <mergeCell ref="U143:V143"/>
    <mergeCell ref="U128:V128"/>
    <mergeCell ref="U129:V129"/>
    <mergeCell ref="U130:V130"/>
    <mergeCell ref="Q153:AB153"/>
    <mergeCell ref="U156:AA156"/>
    <mergeCell ref="T155:AA155"/>
    <mergeCell ref="U159:AA159"/>
    <mergeCell ref="K156:N156"/>
    <mergeCell ref="K159:N159"/>
    <mergeCell ref="K158:N158"/>
    <mergeCell ref="K155:N155"/>
    <mergeCell ref="B153:H153"/>
    <mergeCell ref="D156:G156"/>
    <mergeCell ref="E159:G159"/>
    <mergeCell ref="T158:AA158"/>
    <mergeCell ref="Q155:R155"/>
    <mergeCell ref="Q158:R158"/>
    <mergeCell ref="Q159:R159"/>
    <mergeCell ref="J153:K153"/>
    <mergeCell ref="U95:V95"/>
    <mergeCell ref="U96:V96"/>
    <mergeCell ref="U97:V97"/>
    <mergeCell ref="U78:V78"/>
    <mergeCell ref="U79:V79"/>
    <mergeCell ref="U80:V80"/>
    <mergeCell ref="U81:V81"/>
    <mergeCell ref="U82:V82"/>
    <mergeCell ref="U83:V83"/>
    <mergeCell ref="U84:V84"/>
    <mergeCell ref="U85:V85"/>
    <mergeCell ref="U86:V86"/>
    <mergeCell ref="U69:V69"/>
    <mergeCell ref="U70:V70"/>
    <mergeCell ref="U71:V71"/>
    <mergeCell ref="U72:V72"/>
    <mergeCell ref="U73:V73"/>
    <mergeCell ref="U74:V74"/>
    <mergeCell ref="U75:V75"/>
    <mergeCell ref="U76:V76"/>
    <mergeCell ref="U77:V77"/>
    <mergeCell ref="U60:V60"/>
    <mergeCell ref="U61:V61"/>
    <mergeCell ref="U62:V62"/>
    <mergeCell ref="U63:V63"/>
    <mergeCell ref="U64:V64"/>
    <mergeCell ref="U67:V67"/>
    <mergeCell ref="U68:V68"/>
    <mergeCell ref="U65:V65"/>
    <mergeCell ref="U66:V66"/>
    <mergeCell ref="B20:B23"/>
    <mergeCell ref="W15:W17"/>
    <mergeCell ref="O22:O23"/>
    <mergeCell ref="U45:V45"/>
    <mergeCell ref="U46:V46"/>
    <mergeCell ref="U24:V24"/>
    <mergeCell ref="U25:V25"/>
    <mergeCell ref="U26:V26"/>
    <mergeCell ref="U27:V27"/>
    <mergeCell ref="U28:V28"/>
    <mergeCell ref="U29:V29"/>
    <mergeCell ref="U30:V30"/>
    <mergeCell ref="U31:V31"/>
    <mergeCell ref="U32:V32"/>
    <mergeCell ref="U33:V33"/>
    <mergeCell ref="U34:V34"/>
    <mergeCell ref="P26:P29"/>
    <mergeCell ref="Q26:Q29"/>
    <mergeCell ref="G33:J33"/>
    <mergeCell ref="Q30:Q34"/>
    <mergeCell ref="R20:S23"/>
    <mergeCell ref="P24:P25"/>
    <mergeCell ref="R37:S40"/>
    <mergeCell ref="P37:P40"/>
    <mergeCell ref="G28:J28"/>
    <mergeCell ref="G29:J29"/>
    <mergeCell ref="Q24:Q25"/>
    <mergeCell ref="R24:S25"/>
    <mergeCell ref="O24:O25"/>
    <mergeCell ref="U56:V56"/>
    <mergeCell ref="U57:V57"/>
    <mergeCell ref="AB15:AB17"/>
    <mergeCell ref="U18:V18"/>
    <mergeCell ref="U19:V19"/>
    <mergeCell ref="U20:V20"/>
    <mergeCell ref="U21:V21"/>
    <mergeCell ref="U22:V22"/>
    <mergeCell ref="U23:V23"/>
    <mergeCell ref="Y15:Y17"/>
    <mergeCell ref="Z15:Z17"/>
    <mergeCell ref="AB22:AB23"/>
    <mergeCell ref="AB20:AB21"/>
    <mergeCell ref="X18:X19"/>
    <mergeCell ref="Y18:Y19"/>
    <mergeCell ref="Z18:Z19"/>
    <mergeCell ref="X22:X23"/>
    <mergeCell ref="Y22:Y23"/>
    <mergeCell ref="Z22:Z23"/>
    <mergeCell ref="AA15:AA17"/>
    <mergeCell ref="U49:V49"/>
    <mergeCell ref="U50:V50"/>
    <mergeCell ref="U51:V51"/>
    <mergeCell ref="U52:V52"/>
    <mergeCell ref="U53:V53"/>
    <mergeCell ref="U54:V54"/>
    <mergeCell ref="U55:V55"/>
    <mergeCell ref="X45:X48"/>
    <mergeCell ref="W22:W23"/>
    <mergeCell ref="U35:V35"/>
    <mergeCell ref="U36:V36"/>
    <mergeCell ref="U43:V43"/>
    <mergeCell ref="U44:V44"/>
    <mergeCell ref="B39:B40"/>
    <mergeCell ref="B24:B29"/>
    <mergeCell ref="B37:B38"/>
    <mergeCell ref="B30:B35"/>
    <mergeCell ref="C30:E35"/>
    <mergeCell ref="C24:E29"/>
    <mergeCell ref="B55:B57"/>
    <mergeCell ref="C39:E40"/>
    <mergeCell ref="B41:B44"/>
    <mergeCell ref="C55:E57"/>
    <mergeCell ref="B45:B48"/>
    <mergeCell ref="C45:E48"/>
    <mergeCell ref="R49:S49"/>
    <mergeCell ref="G46:J46"/>
    <mergeCell ref="G53:J53"/>
    <mergeCell ref="G48:J48"/>
    <mergeCell ref="O49:O57"/>
    <mergeCell ref="P49:P57"/>
    <mergeCell ref="G57:J57"/>
    <mergeCell ref="G55:J55"/>
    <mergeCell ref="G56:J56"/>
    <mergeCell ref="G21:J21"/>
    <mergeCell ref="R30:S34"/>
    <mergeCell ref="R35:S35"/>
    <mergeCell ref="P22:P23"/>
    <mergeCell ref="P45:P48"/>
    <mergeCell ref="O39:O40"/>
    <mergeCell ref="R26:S29"/>
    <mergeCell ref="O26:O29"/>
    <mergeCell ref="O30:O34"/>
    <mergeCell ref="P41:P44"/>
    <mergeCell ref="Q37:Q40"/>
    <mergeCell ref="G26:J26"/>
    <mergeCell ref="G30:J30"/>
    <mergeCell ref="G34:J34"/>
    <mergeCell ref="G35:J35"/>
    <mergeCell ref="G24:J24"/>
    <mergeCell ref="G39:J39"/>
    <mergeCell ref="G27:J27"/>
    <mergeCell ref="Q22:Q23"/>
    <mergeCell ref="R41:S44"/>
    <mergeCell ref="Q45:Q48"/>
    <mergeCell ref="R45:S48"/>
    <mergeCell ref="G25:J25"/>
    <mergeCell ref="G40:J40"/>
    <mergeCell ref="O18:O19"/>
    <mergeCell ref="G20:J20"/>
    <mergeCell ref="C36:E36"/>
    <mergeCell ref="G36:J36"/>
    <mergeCell ref="G47:J47"/>
    <mergeCell ref="C49:E51"/>
    <mergeCell ref="G49:J49"/>
    <mergeCell ref="C37:E38"/>
    <mergeCell ref="G37:J37"/>
    <mergeCell ref="O37:O38"/>
    <mergeCell ref="G38:J38"/>
    <mergeCell ref="O41:O44"/>
    <mergeCell ref="G42:J42"/>
    <mergeCell ref="G43:J43"/>
    <mergeCell ref="G44:J44"/>
    <mergeCell ref="G51:J51"/>
    <mergeCell ref="C41:E44"/>
    <mergeCell ref="G41:J41"/>
    <mergeCell ref="M41:M44"/>
    <mergeCell ref="N41:N44"/>
    <mergeCell ref="G22:J22"/>
    <mergeCell ref="G23:J23"/>
    <mergeCell ref="G32:J32"/>
    <mergeCell ref="G31:J31"/>
    <mergeCell ref="B2:C4"/>
    <mergeCell ref="B7:D7"/>
    <mergeCell ref="B8:D8"/>
    <mergeCell ref="B9:D9"/>
    <mergeCell ref="B11:D11"/>
    <mergeCell ref="B12:D12"/>
    <mergeCell ref="B18:B19"/>
    <mergeCell ref="B16:B17"/>
    <mergeCell ref="B10:D10"/>
    <mergeCell ref="B14:S14"/>
    <mergeCell ref="B15:S15"/>
    <mergeCell ref="B6:AB6"/>
    <mergeCell ref="R16:S17"/>
    <mergeCell ref="M16:M17"/>
    <mergeCell ref="N16:N17"/>
    <mergeCell ref="O16:Q16"/>
    <mergeCell ref="C16:E17"/>
    <mergeCell ref="F16:F17"/>
    <mergeCell ref="G16:J17"/>
    <mergeCell ref="K16:L16"/>
    <mergeCell ref="C18:E19"/>
    <mergeCell ref="G18:J18"/>
    <mergeCell ref="G19:J19"/>
    <mergeCell ref="P18:P19"/>
    <mergeCell ref="K151:N151"/>
    <mergeCell ref="G148:J148"/>
    <mergeCell ref="R148:S148"/>
    <mergeCell ref="C148:E148"/>
    <mergeCell ref="R149:S149"/>
    <mergeCell ref="R147:S147"/>
    <mergeCell ref="U14:AB14"/>
    <mergeCell ref="U15:V17"/>
    <mergeCell ref="B52:B54"/>
    <mergeCell ref="C52:E54"/>
    <mergeCell ref="G52:J52"/>
    <mergeCell ref="G50:J50"/>
    <mergeCell ref="R63:S63"/>
    <mergeCell ref="R50:S51"/>
    <mergeCell ref="R52:S54"/>
    <mergeCell ref="R55:S57"/>
    <mergeCell ref="C58:E59"/>
    <mergeCell ref="G58:J58"/>
    <mergeCell ref="M58:M59"/>
    <mergeCell ref="N58:N59"/>
    <mergeCell ref="G59:J59"/>
    <mergeCell ref="Q18:Q19"/>
    <mergeCell ref="R18:S19"/>
    <mergeCell ref="C20:E23"/>
    <mergeCell ref="A150:S150"/>
    <mergeCell ref="K132:K135"/>
    <mergeCell ref="L132:L135"/>
    <mergeCell ref="M132:M135"/>
    <mergeCell ref="R144:S144"/>
    <mergeCell ref="R127:S129"/>
    <mergeCell ref="P108:P111"/>
    <mergeCell ref="Q108:Q111"/>
    <mergeCell ref="R108:S111"/>
    <mergeCell ref="N122:N123"/>
    <mergeCell ref="O122:O123"/>
    <mergeCell ref="P122:P123"/>
    <mergeCell ref="R124:S124"/>
    <mergeCell ref="N119:N121"/>
    <mergeCell ref="C147:E147"/>
    <mergeCell ref="C132:E135"/>
    <mergeCell ref="G132:J132"/>
    <mergeCell ref="G111:J111"/>
    <mergeCell ref="B112:E112"/>
    <mergeCell ref="G119:J119"/>
    <mergeCell ref="O119:O121"/>
    <mergeCell ref="P119:P121"/>
    <mergeCell ref="Q119:Q121"/>
    <mergeCell ref="B115:B118"/>
    <mergeCell ref="B140:B143"/>
    <mergeCell ref="C140:E143"/>
    <mergeCell ref="G105:J105"/>
    <mergeCell ref="G106:J106"/>
    <mergeCell ref="N104:N107"/>
    <mergeCell ref="C119:E120"/>
    <mergeCell ref="B119:B120"/>
    <mergeCell ref="G130:J130"/>
    <mergeCell ref="B132:B135"/>
    <mergeCell ref="G107:J107"/>
    <mergeCell ref="B104:B107"/>
    <mergeCell ref="C115:E118"/>
    <mergeCell ref="G115:J115"/>
    <mergeCell ref="N115:N118"/>
    <mergeCell ref="G116:J116"/>
    <mergeCell ref="G118:J118"/>
    <mergeCell ref="G120:J120"/>
    <mergeCell ref="G121:J121"/>
    <mergeCell ref="B124:E124"/>
    <mergeCell ref="G124:N124"/>
    <mergeCell ref="G112:N112"/>
    <mergeCell ref="G117:J117"/>
    <mergeCell ref="B136:B139"/>
    <mergeCell ref="C136:E139"/>
    <mergeCell ref="O99:O100"/>
    <mergeCell ref="O96:O97"/>
    <mergeCell ref="G98:J98"/>
    <mergeCell ref="O88:O94"/>
    <mergeCell ref="R96:S97"/>
    <mergeCell ref="R98:S98"/>
    <mergeCell ref="G147:J147"/>
    <mergeCell ref="C149:E149"/>
    <mergeCell ref="G149:J149"/>
    <mergeCell ref="G144:N144"/>
    <mergeCell ref="N108:N111"/>
    <mergeCell ref="B144:E144"/>
    <mergeCell ref="C121:E121"/>
    <mergeCell ref="G123:J123"/>
    <mergeCell ref="G122:J122"/>
    <mergeCell ref="C122:E123"/>
    <mergeCell ref="B122:B123"/>
    <mergeCell ref="G127:J127"/>
    <mergeCell ref="G128:J128"/>
    <mergeCell ref="G129:J129"/>
    <mergeCell ref="B130:B131"/>
    <mergeCell ref="C130:E131"/>
    <mergeCell ref="K130:K131"/>
    <mergeCell ref="L130:L131"/>
    <mergeCell ref="B160:E160"/>
    <mergeCell ref="F160:L160"/>
    <mergeCell ref="N160:S160"/>
    <mergeCell ref="C95:E95"/>
    <mergeCell ref="G95:J95"/>
    <mergeCell ref="G93:J93"/>
    <mergeCell ref="G94:J94"/>
    <mergeCell ref="B88:B91"/>
    <mergeCell ref="C88:E91"/>
    <mergeCell ref="G88:J88"/>
    <mergeCell ref="G90:J90"/>
    <mergeCell ref="G91:J91"/>
    <mergeCell ref="B92:B94"/>
    <mergeCell ref="C92:E94"/>
    <mergeCell ref="G92:J92"/>
    <mergeCell ref="B151:E151"/>
    <mergeCell ref="G151:J151"/>
    <mergeCell ref="B99:B100"/>
    <mergeCell ref="C99:E100"/>
    <mergeCell ref="Q88:Q94"/>
    <mergeCell ref="R88:S91"/>
    <mergeCell ref="R92:S94"/>
    <mergeCell ref="P96:P100"/>
    <mergeCell ref="Q96:Q100"/>
    <mergeCell ref="B96:B98"/>
    <mergeCell ref="C96:E98"/>
    <mergeCell ref="G96:J96"/>
    <mergeCell ref="C80:E83"/>
    <mergeCell ref="R69:S73"/>
    <mergeCell ref="Q75:Q77"/>
    <mergeCell ref="R75:S75"/>
    <mergeCell ref="R76:S76"/>
    <mergeCell ref="Q84:Q86"/>
    <mergeCell ref="C87:E87"/>
    <mergeCell ref="G87:J87"/>
    <mergeCell ref="B84:B86"/>
    <mergeCell ref="C84:E86"/>
    <mergeCell ref="P84:P86"/>
    <mergeCell ref="G85:J85"/>
    <mergeCell ref="G86:J86"/>
    <mergeCell ref="B80:B83"/>
    <mergeCell ref="B69:B74"/>
    <mergeCell ref="B75:B77"/>
    <mergeCell ref="C75:E77"/>
    <mergeCell ref="O69:O74"/>
    <mergeCell ref="P75:P77"/>
    <mergeCell ref="G80:J80"/>
    <mergeCell ref="M80:M83"/>
    <mergeCell ref="G100:J100"/>
    <mergeCell ref="G97:J97"/>
    <mergeCell ref="G72:J72"/>
    <mergeCell ref="G73:J73"/>
    <mergeCell ref="G74:J74"/>
    <mergeCell ref="G60:J60"/>
    <mergeCell ref="G69:J69"/>
    <mergeCell ref="G99:J99"/>
    <mergeCell ref="G84:J84"/>
    <mergeCell ref="G65:J65"/>
    <mergeCell ref="G68:J68"/>
    <mergeCell ref="G78:J78"/>
    <mergeCell ref="G79:J79"/>
    <mergeCell ref="G70:J70"/>
    <mergeCell ref="G71:J71"/>
    <mergeCell ref="G66:J66"/>
    <mergeCell ref="G61:J61"/>
    <mergeCell ref="G63:J63"/>
    <mergeCell ref="G67:J67"/>
    <mergeCell ref="G62:J62"/>
    <mergeCell ref="G64:J64"/>
    <mergeCell ref="G82:J82"/>
    <mergeCell ref="G83:J83"/>
    <mergeCell ref="G77:J77"/>
    <mergeCell ref="Q41:Q44"/>
    <mergeCell ref="Q49:Q57"/>
    <mergeCell ref="C60:E60"/>
    <mergeCell ref="C69:E74"/>
    <mergeCell ref="B65:B66"/>
    <mergeCell ref="C65:E66"/>
    <mergeCell ref="C63:E64"/>
    <mergeCell ref="B78:B79"/>
    <mergeCell ref="C78:E79"/>
    <mergeCell ref="B67:B68"/>
    <mergeCell ref="C67:E68"/>
    <mergeCell ref="G45:J45"/>
    <mergeCell ref="M45:M48"/>
    <mergeCell ref="N45:N48"/>
    <mergeCell ref="O45:O48"/>
    <mergeCell ref="B49:B51"/>
    <mergeCell ref="G54:J54"/>
    <mergeCell ref="R80:S83"/>
    <mergeCell ref="R65:S65"/>
    <mergeCell ref="R66:S66"/>
    <mergeCell ref="R62:S62"/>
    <mergeCell ref="O61:O66"/>
    <mergeCell ref="P61:P68"/>
    <mergeCell ref="O67:O68"/>
    <mergeCell ref="O58:O60"/>
    <mergeCell ref="B61:B62"/>
    <mergeCell ref="C61:E62"/>
    <mergeCell ref="B58:B59"/>
    <mergeCell ref="B63:B64"/>
    <mergeCell ref="R58:S59"/>
    <mergeCell ref="R99:S100"/>
    <mergeCell ref="R60:S60"/>
    <mergeCell ref="P58:P60"/>
    <mergeCell ref="Q58:Q60"/>
    <mergeCell ref="Q78:Q79"/>
    <mergeCell ref="R78:S78"/>
    <mergeCell ref="R79:S79"/>
    <mergeCell ref="R95:S95"/>
    <mergeCell ref="R74:S74"/>
    <mergeCell ref="P80:P83"/>
    <mergeCell ref="R84:S86"/>
    <mergeCell ref="R87:S87"/>
    <mergeCell ref="P88:P94"/>
    <mergeCell ref="Q61:Q68"/>
    <mergeCell ref="R61:S61"/>
    <mergeCell ref="R64:S64"/>
    <mergeCell ref="R67:S67"/>
    <mergeCell ref="R68:S68"/>
    <mergeCell ref="R77:S77"/>
    <mergeCell ref="P78:P79"/>
    <mergeCell ref="P69:P74"/>
    <mergeCell ref="Q69:Q74"/>
    <mergeCell ref="Q80:Q83"/>
    <mergeCell ref="M84:M86"/>
    <mergeCell ref="N84:N86"/>
    <mergeCell ref="O84:O86"/>
    <mergeCell ref="N80:N83"/>
    <mergeCell ref="O80:O83"/>
    <mergeCell ref="G89:J89"/>
    <mergeCell ref="O78:O79"/>
    <mergeCell ref="G76:J76"/>
    <mergeCell ref="G75:J75"/>
    <mergeCell ref="O75:O77"/>
    <mergeCell ref="G81:J81"/>
    <mergeCell ref="B101:E101"/>
    <mergeCell ref="R112:S112"/>
    <mergeCell ref="B108:B111"/>
    <mergeCell ref="G108:J108"/>
    <mergeCell ref="G110:J110"/>
    <mergeCell ref="G109:J109"/>
    <mergeCell ref="R101:S101"/>
    <mergeCell ref="C104:E107"/>
    <mergeCell ref="M104:M107"/>
    <mergeCell ref="C108:E111"/>
    <mergeCell ref="M108:M111"/>
    <mergeCell ref="R104:S107"/>
    <mergeCell ref="G101:N101"/>
    <mergeCell ref="G104:J104"/>
    <mergeCell ref="O108:O111"/>
    <mergeCell ref="O104:O107"/>
    <mergeCell ref="Q104:Q107"/>
    <mergeCell ref="P104:P107"/>
    <mergeCell ref="Q140:Q143"/>
    <mergeCell ref="R140:S143"/>
    <mergeCell ref="G141:J141"/>
    <mergeCell ref="G142:J142"/>
    <mergeCell ref="G143:J143"/>
    <mergeCell ref="N132:N135"/>
    <mergeCell ref="O132:O135"/>
    <mergeCell ref="P132:P135"/>
    <mergeCell ref="G136:J136"/>
    <mergeCell ref="K136:K139"/>
    <mergeCell ref="L136:L139"/>
    <mergeCell ref="M136:M139"/>
    <mergeCell ref="N136:N139"/>
    <mergeCell ref="O136:O139"/>
    <mergeCell ref="P136:P139"/>
    <mergeCell ref="G140:J140"/>
    <mergeCell ref="K140:K143"/>
    <mergeCell ref="L140:L143"/>
    <mergeCell ref="M140:M143"/>
    <mergeCell ref="N140:N143"/>
    <mergeCell ref="O140:O143"/>
    <mergeCell ref="P140:P143"/>
    <mergeCell ref="Q136:Q139"/>
    <mergeCell ref="R136:S139"/>
    <mergeCell ref="G137:J137"/>
    <mergeCell ref="G138:J138"/>
    <mergeCell ref="G139:J139"/>
    <mergeCell ref="R130:S131"/>
    <mergeCell ref="B127:B129"/>
    <mergeCell ref="C127:E129"/>
    <mergeCell ref="K127:K129"/>
    <mergeCell ref="L127:L129"/>
    <mergeCell ref="M127:M129"/>
    <mergeCell ref="N127:N129"/>
    <mergeCell ref="O127:O129"/>
    <mergeCell ref="P127:P129"/>
    <mergeCell ref="Q127:Q129"/>
    <mergeCell ref="O130:O131"/>
    <mergeCell ref="P130:P131"/>
    <mergeCell ref="G131:J131"/>
    <mergeCell ref="Q130:Q131"/>
    <mergeCell ref="M130:M131"/>
    <mergeCell ref="N130:N131"/>
    <mergeCell ref="Y108:Y111"/>
    <mergeCell ref="X108:X111"/>
    <mergeCell ref="Z108:Z111"/>
    <mergeCell ref="Y119:Y121"/>
    <mergeCell ref="Z119:Z121"/>
    <mergeCell ref="Q132:Q135"/>
    <mergeCell ref="R132:S135"/>
    <mergeCell ref="G133:J133"/>
    <mergeCell ref="G134:J134"/>
    <mergeCell ref="G135:J135"/>
    <mergeCell ref="O115:O118"/>
    <mergeCell ref="P115:P118"/>
    <mergeCell ref="Q115:Q118"/>
    <mergeCell ref="R115:S118"/>
    <mergeCell ref="R119:S121"/>
    <mergeCell ref="Q122:Q123"/>
    <mergeCell ref="R122:S123"/>
    <mergeCell ref="U133:V133"/>
    <mergeCell ref="U134:V134"/>
    <mergeCell ref="U120:V120"/>
    <mergeCell ref="U131:V131"/>
    <mergeCell ref="U132:V132"/>
    <mergeCell ref="U123:V123"/>
    <mergeCell ref="U124:V124"/>
  </mergeCells>
  <dataValidations count="1">
    <dataValidation type="list" allowBlank="1" showInputMessage="1" showErrorMessage="1" sqref="U147:V149 U104:V111 U115:V123 U127:V143 U18:V100">
      <formula1>$AG$12:$AG$13</formula1>
    </dataValidation>
  </dataValidations>
  <printOptions horizontalCentered="1" verticalCentered="1"/>
  <pageMargins left="0.19685039370078741" right="0.19685039370078741" top="0.19685039370078741" bottom="0.19685039370078741" header="0" footer="0"/>
  <pageSetup paperSize="14" scale="40" orientation="landscape" horizontalDpi="4294967294" verticalDpi="4294967294" r:id="rId1"/>
  <headerFooter alignWithMargins="0">
    <oddFooter>&amp;C&amp;P de &amp;N</oddFooter>
  </headerFooter>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14:formula1>
            <xm:f>listas!$B$5</xm:f>
          </x14:formula1>
          <xm:sqref>E7</xm:sqref>
        </x14:dataValidation>
        <x14:dataValidation type="list" allowBlank="1" showInputMessage="1" showErrorMessage="1">
          <x14:formula1>
            <xm:f>listas!$B$8:$B$9</xm:f>
          </x14:formula1>
          <xm:sqref>E8:H8</xm:sqref>
        </x14:dataValidation>
        <x14:dataValidation type="list" allowBlank="1" showInputMessage="1" showErrorMessage="1">
          <x14:formula1>
            <xm:f>listas!$B$14:$B$15</xm:f>
          </x14:formula1>
          <xm:sqref>E9:H9</xm:sqref>
        </x14:dataValidation>
        <x14:dataValidation type="list" allowBlank="1" showInputMessage="1" showErrorMessage="1">
          <x14:formula1>
            <xm:f>listas!$B$23</xm:f>
          </x14:formula1>
          <xm:sqref>E12:H12</xm:sqref>
        </x14:dataValidation>
        <x14:dataValidation type="list" allowBlank="1" showInputMessage="1" showErrorMessage="1">
          <x14:formula1>
            <xm:f>listas!$B$63:$B$69</xm:f>
          </x14:formula1>
          <xm:sqref>U159</xm:sqref>
        </x14:dataValidation>
        <x14:dataValidation type="list" allowBlank="1" showInputMessage="1" showErrorMessage="1">
          <x14:formula1>
            <xm:f>listas!$B$72:$B$75</xm:f>
          </x14:formula1>
          <xm:sqref>K159</xm:sqref>
        </x14:dataValidation>
        <x14:dataValidation type="list" allowBlank="1" showInputMessage="1" showErrorMessage="1">
          <x14:formula1>
            <xm:f>listas!$B$11:$B$12</xm:f>
          </x14:formula1>
          <xm:sqref>M8 Q8:S8</xm:sqref>
        </x14:dataValidation>
        <x14:dataValidation type="list" allowBlank="1" showInputMessage="1" showErrorMessage="1">
          <x14:formula1>
            <xm:f>listas!$B$17:$B$20</xm:f>
          </x14:formula1>
          <xm:sqref>M9 O9:S9</xm:sqref>
        </x14:dataValidation>
        <x14:dataValidation type="list" allowBlank="1" showInputMessage="1" showErrorMessage="1">
          <x14:formula1>
            <xm:f>listas!$B$26:$B$30</xm:f>
          </x14:formula1>
          <xm:sqref>M11 O11:Q11 X11:Y11</xm:sqref>
        </x14:dataValidation>
        <x14:dataValidation type="list" allowBlank="1" showInputMessage="1" showErrorMessage="1">
          <x14:formula1>
            <xm:f>listas!$B$6</xm:f>
          </x14:formula1>
          <xm:sqref>Q7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75"/>
  <sheetViews>
    <sheetView topLeftCell="A56" workbookViewId="0">
      <selection activeCell="B64" sqref="B64"/>
    </sheetView>
  </sheetViews>
  <sheetFormatPr baseColWidth="10" defaultRowHeight="12.75" x14ac:dyDescent="0.2"/>
  <cols>
    <col min="1" max="1" width="4" customWidth="1"/>
    <col min="2" max="2" width="70.140625" bestFit="1" customWidth="1"/>
  </cols>
  <sheetData>
    <row r="5" spans="2:2" x14ac:dyDescent="0.2">
      <c r="B5" s="1" t="s">
        <v>35</v>
      </c>
    </row>
    <row r="6" spans="2:2" x14ac:dyDescent="0.2">
      <c r="B6" s="20" t="s">
        <v>74</v>
      </c>
    </row>
    <row r="7" spans="2:2" x14ac:dyDescent="0.2">
      <c r="B7" s="2" t="s">
        <v>36</v>
      </c>
    </row>
    <row r="8" spans="2:2" x14ac:dyDescent="0.2">
      <c r="B8" s="3" t="s">
        <v>37</v>
      </c>
    </row>
    <row r="9" spans="2:2" x14ac:dyDescent="0.2">
      <c r="B9" s="3" t="s">
        <v>38</v>
      </c>
    </row>
    <row r="10" spans="2:2" x14ac:dyDescent="0.2">
      <c r="B10" s="2" t="s">
        <v>39</v>
      </c>
    </row>
    <row r="11" spans="2:2" x14ac:dyDescent="0.2">
      <c r="B11" s="1" t="s">
        <v>40</v>
      </c>
    </row>
    <row r="12" spans="2:2" x14ac:dyDescent="0.2">
      <c r="B12" s="3" t="s">
        <v>41</v>
      </c>
    </row>
    <row r="13" spans="2:2" x14ac:dyDescent="0.2">
      <c r="B13" s="2" t="s">
        <v>42</v>
      </c>
    </row>
    <row r="14" spans="2:2" x14ac:dyDescent="0.2">
      <c r="B14" s="1" t="s">
        <v>43</v>
      </c>
    </row>
    <row r="15" spans="2:2" x14ac:dyDescent="0.2">
      <c r="B15" s="3" t="s">
        <v>44</v>
      </c>
    </row>
    <row r="16" spans="2:2" x14ac:dyDescent="0.2">
      <c r="B16" s="2" t="s">
        <v>45</v>
      </c>
    </row>
    <row r="17" spans="2:2" x14ac:dyDescent="0.2">
      <c r="B17" s="1" t="s">
        <v>46</v>
      </c>
    </row>
    <row r="18" spans="2:2" x14ac:dyDescent="0.2">
      <c r="B18" s="4" t="s">
        <v>47</v>
      </c>
    </row>
    <row r="19" spans="2:2" x14ac:dyDescent="0.2">
      <c r="B19" s="4" t="s">
        <v>48</v>
      </c>
    </row>
    <row r="20" spans="2:2" ht="25.5" x14ac:dyDescent="0.2">
      <c r="B20" s="5" t="s">
        <v>49</v>
      </c>
    </row>
    <row r="22" spans="2:2" x14ac:dyDescent="0.2">
      <c r="B22" s="7" t="s">
        <v>51</v>
      </c>
    </row>
    <row r="23" spans="2:2" x14ac:dyDescent="0.2">
      <c r="B23" s="6" t="s">
        <v>52</v>
      </c>
    </row>
    <row r="25" spans="2:2" x14ac:dyDescent="0.2">
      <c r="B25" s="7" t="s">
        <v>55</v>
      </c>
    </row>
    <row r="26" spans="2:2" x14ac:dyDescent="0.2">
      <c r="B26" s="8">
        <v>2016</v>
      </c>
    </row>
    <row r="27" spans="2:2" x14ac:dyDescent="0.2">
      <c r="B27" s="8">
        <v>2017</v>
      </c>
    </row>
    <row r="28" spans="2:2" x14ac:dyDescent="0.2">
      <c r="B28" s="8">
        <v>2018</v>
      </c>
    </row>
    <row r="29" spans="2:2" x14ac:dyDescent="0.2">
      <c r="B29" s="8">
        <v>2019</v>
      </c>
    </row>
    <row r="30" spans="2:2" x14ac:dyDescent="0.2">
      <c r="B30" s="8">
        <v>2020</v>
      </c>
    </row>
    <row r="32" spans="2:2" ht="24.75" customHeight="1" x14ac:dyDescent="0.2">
      <c r="B32" s="9" t="s">
        <v>56</v>
      </c>
    </row>
    <row r="33" spans="2:2" ht="22.5" x14ac:dyDescent="0.2">
      <c r="B33" s="10" t="s">
        <v>57</v>
      </c>
    </row>
    <row r="34" spans="2:2" ht="22.5" x14ac:dyDescent="0.2">
      <c r="B34" s="11" t="s">
        <v>58</v>
      </c>
    </row>
    <row r="35" spans="2:2" ht="22.5" x14ac:dyDescent="0.2">
      <c r="B35" s="12" t="s">
        <v>59</v>
      </c>
    </row>
    <row r="36" spans="2:2" ht="22.5" x14ac:dyDescent="0.2">
      <c r="B36" s="9" t="s">
        <v>60</v>
      </c>
    </row>
    <row r="37" spans="2:2" x14ac:dyDescent="0.2">
      <c r="B37" s="9" t="s">
        <v>61</v>
      </c>
    </row>
    <row r="38" spans="2:2" x14ac:dyDescent="0.2">
      <c r="B38" s="13" t="s">
        <v>62</v>
      </c>
    </row>
    <row r="39" spans="2:2" ht="22.5" x14ac:dyDescent="0.2">
      <c r="B39" s="9" t="s">
        <v>63</v>
      </c>
    </row>
    <row r="40" spans="2:2" ht="54.75" customHeight="1" x14ac:dyDescent="0.2">
      <c r="B40" s="14" t="s">
        <v>64</v>
      </c>
    </row>
    <row r="41" spans="2:2" ht="45" x14ac:dyDescent="0.2">
      <c r="B41" s="11" t="s">
        <v>65</v>
      </c>
    </row>
    <row r="42" spans="2:2" ht="22.5" x14ac:dyDescent="0.2">
      <c r="B42" s="15" t="s">
        <v>66</v>
      </c>
    </row>
    <row r="43" spans="2:2" ht="22.5" x14ac:dyDescent="0.2">
      <c r="B43" s="11" t="s">
        <v>67</v>
      </c>
    </row>
    <row r="44" spans="2:2" x14ac:dyDescent="0.2">
      <c r="B44" s="15" t="s">
        <v>68</v>
      </c>
    </row>
    <row r="45" spans="2:2" ht="22.5" x14ac:dyDescent="0.2">
      <c r="B45" s="16" t="s">
        <v>69</v>
      </c>
    </row>
    <row r="46" spans="2:2" ht="22.5" x14ac:dyDescent="0.2">
      <c r="B46" s="17" t="s">
        <v>70</v>
      </c>
    </row>
    <row r="47" spans="2:2" ht="22.5" x14ac:dyDescent="0.2">
      <c r="B47" s="18" t="s">
        <v>71</v>
      </c>
    </row>
    <row r="48" spans="2:2" x14ac:dyDescent="0.2">
      <c r="B48" s="19" t="s">
        <v>72</v>
      </c>
    </row>
    <row r="49" spans="2:2" ht="22.5" x14ac:dyDescent="0.2">
      <c r="B49" s="13" t="s">
        <v>73</v>
      </c>
    </row>
    <row r="53" spans="2:2" x14ac:dyDescent="0.2">
      <c r="B53" s="1" t="s">
        <v>83</v>
      </c>
    </row>
    <row r="54" spans="2:2" x14ac:dyDescent="0.2">
      <c r="B54" s="1" t="s">
        <v>75</v>
      </c>
    </row>
    <row r="55" spans="2:2" x14ac:dyDescent="0.2">
      <c r="B55" s="1" t="s">
        <v>76</v>
      </c>
    </row>
    <row r="56" spans="2:2" x14ac:dyDescent="0.2">
      <c r="B56" s="1" t="s">
        <v>77</v>
      </c>
    </row>
    <row r="57" spans="2:2" x14ac:dyDescent="0.2">
      <c r="B57" s="1" t="s">
        <v>78</v>
      </c>
    </row>
    <row r="58" spans="2:2" x14ac:dyDescent="0.2">
      <c r="B58" s="1" t="s">
        <v>79</v>
      </c>
    </row>
    <row r="59" spans="2:2" x14ac:dyDescent="0.2">
      <c r="B59" s="1" t="s">
        <v>80</v>
      </c>
    </row>
    <row r="60" spans="2:2" x14ac:dyDescent="0.2">
      <c r="B60" s="1" t="s">
        <v>81</v>
      </c>
    </row>
    <row r="61" spans="2:2" x14ac:dyDescent="0.2">
      <c r="B61" s="1" t="s">
        <v>82</v>
      </c>
    </row>
    <row r="63" spans="2:2" ht="25.5" x14ac:dyDescent="0.2">
      <c r="B63" s="21" t="s">
        <v>543</v>
      </c>
    </row>
    <row r="64" spans="2:2" ht="25.5" x14ac:dyDescent="0.2">
      <c r="B64" s="21" t="s">
        <v>117</v>
      </c>
    </row>
    <row r="65" spans="2:2" ht="38.25" x14ac:dyDescent="0.2">
      <c r="B65" s="21" t="s">
        <v>118</v>
      </c>
    </row>
    <row r="66" spans="2:2" ht="25.5" x14ac:dyDescent="0.2">
      <c r="B66" s="21" t="s">
        <v>119</v>
      </c>
    </row>
    <row r="67" spans="2:2" ht="25.5" x14ac:dyDescent="0.2">
      <c r="B67" s="21" t="s">
        <v>120</v>
      </c>
    </row>
    <row r="68" spans="2:2" ht="25.5" x14ac:dyDescent="0.2">
      <c r="B68" s="21" t="s">
        <v>544</v>
      </c>
    </row>
    <row r="69" spans="2:2" ht="25.5" x14ac:dyDescent="0.2">
      <c r="B69" s="21" t="s">
        <v>545</v>
      </c>
    </row>
    <row r="72" spans="2:2" ht="25.5" x14ac:dyDescent="0.2">
      <c r="B72" s="21" t="s">
        <v>121</v>
      </c>
    </row>
    <row r="73" spans="2:2" ht="25.5" x14ac:dyDescent="0.2">
      <c r="B73" s="21" t="s">
        <v>122</v>
      </c>
    </row>
    <row r="74" spans="2:2" ht="25.5" x14ac:dyDescent="0.2">
      <c r="B74" s="21" t="s">
        <v>123</v>
      </c>
    </row>
    <row r="75" spans="2:2" ht="25.5" x14ac:dyDescent="0.2">
      <c r="B75" s="21" t="s">
        <v>124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INSTRUCTIVO</vt:lpstr>
      <vt:lpstr>FORMATO</vt:lpstr>
      <vt:lpstr>listas</vt:lpstr>
      <vt:lpstr>FORMATO!Área_de_impresión</vt:lpstr>
      <vt:lpstr>INSTRUCTIVO!Área_de_impresión</vt:lpstr>
      <vt:lpstr>FORMATO!Títulos_a_imprimir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Jose Leonardo Millan Alvarado</cp:lastModifiedBy>
  <cp:lastPrinted>2017-04-27T19:06:33Z</cp:lastPrinted>
  <dcterms:created xsi:type="dcterms:W3CDTF">2016-06-16T13:03:17Z</dcterms:created>
  <dcterms:modified xsi:type="dcterms:W3CDTF">2017-05-11T14:00:01Z</dcterms:modified>
</cp:coreProperties>
</file>