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bejarano\Documents\SEPTIEMBRE\EVALUACIÓN INDEPENDIENTE\FT-Formatos\"/>
    </mc:Choice>
  </mc:AlternateContent>
  <bookViews>
    <workbookView xWindow="0" yWindow="0" windowWidth="24000" windowHeight="9135" firstSheet="2" activeTab="3"/>
  </bookViews>
  <sheets>
    <sheet name="DICCIONARIO DE DATOS" sheetId="1" r:id="rId1"/>
    <sheet name="INSTRUCTIVO" sheetId="13" r:id="rId2"/>
    <sheet name="ESTADISTICAS" sheetId="2" r:id="rId3"/>
    <sheet name="DIRECCIÓN GENERAL" sheetId="4" r:id="rId4"/>
    <sheet name="OFICINA ASESORA DE PLANEACIÓN" sheetId="5" r:id="rId5"/>
    <sheet name="OFICINA ASESORA JURÍDICA" sheetId="6" r:id="rId6"/>
    <sheet name="OFICINA DE CONTROL INTERNO" sheetId="7" r:id="rId7"/>
    <sheet name="TIC´S" sheetId="8" r:id="rId8"/>
    <sheet name="SUBD.ANÁLISIS" sheetId="9" r:id="rId9"/>
    <sheet name="SUBD.REDUCCIÓN" sheetId="10" r:id="rId10"/>
    <sheet name="SUBD.MANEJO" sheetId="11" r:id="rId11"/>
    <sheet name="SUBD.CORPORATIVA" sheetId="12" r:id="rId12"/>
  </sheets>
  <definedNames>
    <definedName name="_xlnm._FilterDatabase" localSheetId="3" hidden="1">'DIRECCIÓN GENERAL'!$A$10:$U$10</definedName>
    <definedName name="_xlnm._FilterDatabase" localSheetId="2" hidden="1">ESTADISTICAS!$B$30:$M$39</definedName>
    <definedName name="_xlnm._FilterDatabase" localSheetId="4" hidden="1">'OFICINA ASESORA DE PLANEACIÓN'!$A$10:$U$10</definedName>
    <definedName name="_xlnm._FilterDatabase" localSheetId="5" hidden="1">'OFICINA ASESORA JURÍDICA'!$A$10:$U$10</definedName>
    <definedName name="_xlnm._FilterDatabase" localSheetId="6" hidden="1">'OFICINA DE CONTROL INTERNO'!$A$9:$U$9</definedName>
    <definedName name="_xlnm._FilterDatabase" localSheetId="8" hidden="1">SUBD.ANÁLISIS!$A$9:$U$9</definedName>
    <definedName name="_xlnm._FilterDatabase" localSheetId="11" hidden="1">SUBD.CORPORATIVA!$A$13:$U$13</definedName>
    <definedName name="_xlnm._FilterDatabase" localSheetId="10" hidden="1">SUBD.MANEJO!$A$9:$U$9</definedName>
    <definedName name="_xlnm._FilterDatabase" localSheetId="9" hidden="1">SUBD.REDUCCIÓN!$A$10:$U$10</definedName>
    <definedName name="_xlnm._FilterDatabase" localSheetId="7" hidden="1">TIC´S!$A$9:$U$9</definedName>
    <definedName name="_xlnm.Print_Area" localSheetId="3">'DIRECCIÓN GENERAL'!$A$1:$U$40</definedName>
    <definedName name="Z_70E973AE_1D2E_4973_8012_487E827A3802_.wvu.FilterData" localSheetId="3" hidden="1">'DIRECCIÓN GENERAL'!$A$10:$U$10</definedName>
    <definedName name="Z_70E973AE_1D2E_4973_8012_487E827A3802_.wvu.FilterData" localSheetId="2" hidden="1">ESTADISTICAS!$B$30:$M$39</definedName>
    <definedName name="Z_70E973AE_1D2E_4973_8012_487E827A3802_.wvu.FilterData" localSheetId="4" hidden="1">'OFICINA ASESORA DE PLANEACIÓN'!$A$10:$U$10</definedName>
    <definedName name="Z_70E973AE_1D2E_4973_8012_487E827A3802_.wvu.FilterData" localSheetId="5" hidden="1">'OFICINA ASESORA JURÍDICA'!$A$10:$U$10</definedName>
    <definedName name="Z_70E973AE_1D2E_4973_8012_487E827A3802_.wvu.FilterData" localSheetId="6" hidden="1">'OFICINA DE CONTROL INTERNO'!$A$9:$U$9</definedName>
    <definedName name="Z_70E973AE_1D2E_4973_8012_487E827A3802_.wvu.FilterData" localSheetId="8" hidden="1">SUBD.ANÁLISIS!$A$9:$U$9</definedName>
    <definedName name="Z_70E973AE_1D2E_4973_8012_487E827A3802_.wvu.FilterData" localSheetId="11" hidden="1">SUBD.CORPORATIVA!$A$13:$U$13</definedName>
    <definedName name="Z_70E973AE_1D2E_4973_8012_487E827A3802_.wvu.FilterData" localSheetId="10" hidden="1">SUBD.MANEJO!$A$9:$U$9</definedName>
    <definedName name="Z_70E973AE_1D2E_4973_8012_487E827A3802_.wvu.FilterData" localSheetId="9" hidden="1">SUBD.REDUCCIÓN!$A$10:$U$10</definedName>
    <definedName name="Z_70E973AE_1D2E_4973_8012_487E827A3802_.wvu.FilterData" localSheetId="7" hidden="1">TIC´S!$A$9:$U$9</definedName>
    <definedName name="Z_9532A79D_2429_4847_9BE3_5DFFF604368F_.wvu.FilterData" localSheetId="3" hidden="1">'DIRECCIÓN GENERAL'!$A$10:$U$10</definedName>
    <definedName name="Z_C82E1D82_CC33_4159_8967_F562CE5147B7_.wvu.FilterData" localSheetId="3" hidden="1">'DIRECCIÓN GENERAL'!$A$10:$U$10</definedName>
    <definedName name="Z_C82E1D82_CC33_4159_8967_F562CE5147B7_.wvu.FilterData" localSheetId="2" hidden="1">ESTADISTICAS!$B$30:$M$39</definedName>
    <definedName name="Z_C82E1D82_CC33_4159_8967_F562CE5147B7_.wvu.FilterData" localSheetId="4" hidden="1">'OFICINA ASESORA DE PLANEACIÓN'!$A$10:$U$10</definedName>
    <definedName name="Z_C82E1D82_CC33_4159_8967_F562CE5147B7_.wvu.FilterData" localSheetId="5" hidden="1">'OFICINA ASESORA JURÍDICA'!$A$10:$U$10</definedName>
    <definedName name="Z_C82E1D82_CC33_4159_8967_F562CE5147B7_.wvu.FilterData" localSheetId="6" hidden="1">'OFICINA DE CONTROL INTERNO'!$A$9:$U$9</definedName>
    <definedName name="Z_C82E1D82_CC33_4159_8967_F562CE5147B7_.wvu.FilterData" localSheetId="8" hidden="1">SUBD.ANÁLISIS!$A$9:$U$9</definedName>
    <definedName name="Z_C82E1D82_CC33_4159_8967_F562CE5147B7_.wvu.FilterData" localSheetId="11" hidden="1">SUBD.CORPORATIVA!$A$13:$U$13</definedName>
    <definedName name="Z_C82E1D82_CC33_4159_8967_F562CE5147B7_.wvu.FilterData" localSheetId="10" hidden="1">SUBD.MANEJO!$A$9:$U$9</definedName>
    <definedName name="Z_C82E1D82_CC33_4159_8967_F562CE5147B7_.wvu.FilterData" localSheetId="9" hidden="1">SUBD.REDUCCIÓN!$A$10:$U$10</definedName>
    <definedName name="Z_C82E1D82_CC33_4159_8967_F562CE5147B7_.wvu.FilterData" localSheetId="7" hidden="1">TIC´S!$A$9:$U$9</definedName>
  </definedNames>
  <calcPr calcId="152511"/>
  <customWorkbookViews>
    <customWorkbookView name="Tatiana Marcel Medina Mesa - Vista personalizada" guid="{70E973AE-1D2E-4973-8012-487E827A3802}" mergeInterval="0" personalView="1" maximized="1" xWindow="-8" yWindow="-8" windowWidth="1382" windowHeight="744" activeSheetId="3"/>
    <customWorkbookView name="Diana Karina Ruiz Perilla - Vista personalizada" guid="{C82E1D82-CC33-4159-8967-F562CE5147B7}" mergeInterval="0" personalView="1" maximized="1" windowWidth="1676" windowHeight="825"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5" l="1"/>
  <c r="E7" i="5"/>
  <c r="D7" i="5"/>
  <c r="C7" i="5"/>
  <c r="B7" i="5"/>
  <c r="B7" i="4"/>
  <c r="F7" i="4"/>
  <c r="E7" i="4"/>
  <c r="D7" i="4"/>
  <c r="C7" i="4"/>
  <c r="E8" i="10"/>
  <c r="D8" i="10"/>
  <c r="C8" i="10"/>
  <c r="B8" i="10"/>
  <c r="F8" i="10"/>
  <c r="F7" i="10"/>
  <c r="E7" i="10"/>
  <c r="D7" i="10"/>
  <c r="C7" i="10"/>
  <c r="B7" i="10"/>
  <c r="B7" i="12"/>
  <c r="B6" i="12"/>
  <c r="B9" i="12"/>
  <c r="F11" i="12"/>
  <c r="E11" i="12"/>
  <c r="D11" i="12"/>
  <c r="C11" i="12"/>
  <c r="B11" i="12"/>
  <c r="F10" i="12"/>
  <c r="E10" i="12"/>
  <c r="D10" i="12"/>
  <c r="C10" i="12"/>
  <c r="B10" i="12"/>
  <c r="F9" i="12"/>
  <c r="E9" i="12"/>
  <c r="D9" i="12"/>
  <c r="C9" i="12"/>
  <c r="F8" i="12"/>
  <c r="E8" i="12"/>
  <c r="D8" i="12"/>
  <c r="C8" i="12"/>
  <c r="B8" i="12"/>
  <c r="F7" i="12"/>
  <c r="E7" i="12"/>
  <c r="D7" i="12"/>
  <c r="C7" i="12"/>
  <c r="F6" i="12"/>
  <c r="E6" i="12"/>
  <c r="D6" i="12"/>
  <c r="C6" i="12"/>
  <c r="F7" i="6"/>
  <c r="E7" i="6"/>
  <c r="D7" i="6"/>
  <c r="C7" i="6"/>
  <c r="B7" i="6"/>
  <c r="F6" i="11"/>
  <c r="E6" i="11"/>
  <c r="D6" i="11"/>
  <c r="C6" i="11"/>
  <c r="B6" i="11"/>
  <c r="F6" i="10"/>
  <c r="E6" i="10"/>
  <c r="D6" i="10"/>
  <c r="C6" i="10"/>
  <c r="B6" i="10"/>
  <c r="F6" i="8"/>
  <c r="E6" i="8"/>
  <c r="D6" i="8"/>
  <c r="C6" i="8"/>
  <c r="B6" i="8"/>
  <c r="D6" i="7"/>
  <c r="F6" i="7"/>
  <c r="E6" i="7"/>
  <c r="C6" i="7"/>
  <c r="B6" i="7"/>
  <c r="F6" i="6"/>
  <c r="E6" i="6"/>
  <c r="D6" i="6"/>
  <c r="C6" i="6"/>
  <c r="B6" i="6"/>
  <c r="F6" i="5"/>
  <c r="E6" i="5"/>
  <c r="D6" i="5"/>
  <c r="C6" i="5"/>
  <c r="B6" i="5"/>
  <c r="B6" i="4"/>
  <c r="F6" i="4"/>
  <c r="E6" i="4"/>
  <c r="D6" i="4"/>
  <c r="C6" i="4"/>
  <c r="F6" i="9"/>
  <c r="D6" i="9"/>
  <c r="E6" i="9"/>
  <c r="C6" i="9"/>
  <c r="B6" i="9"/>
  <c r="D31" i="2"/>
  <c r="D33" i="2"/>
  <c r="D34" i="2"/>
  <c r="D32" i="2"/>
  <c r="D37" i="2"/>
  <c r="D38" i="2"/>
  <c r="D36" i="2"/>
  <c r="D35" i="2"/>
  <c r="D39" i="2"/>
  <c r="F31" i="2"/>
  <c r="F33" i="2"/>
  <c r="F34" i="2"/>
  <c r="F32" i="2"/>
  <c r="F37" i="2"/>
  <c r="F38" i="2"/>
  <c r="F36" i="2"/>
  <c r="F35" i="2"/>
  <c r="F39" i="2"/>
  <c r="C36" i="2"/>
  <c r="C35" i="2"/>
  <c r="C39" i="2"/>
  <c r="C31" i="2"/>
  <c r="C33" i="2"/>
  <c r="C34" i="2"/>
  <c r="C32" i="2"/>
  <c r="C37" i="2"/>
  <c r="C38" i="2"/>
  <c r="M31" i="2"/>
  <c r="M33" i="2"/>
  <c r="M34" i="2"/>
  <c r="M32" i="2"/>
  <c r="M37" i="2"/>
  <c r="M38" i="2"/>
  <c r="M36" i="2"/>
  <c r="M35" i="2"/>
  <c r="M39" i="2"/>
  <c r="L31" i="2"/>
  <c r="L33" i="2"/>
  <c r="L34" i="2"/>
  <c r="L32" i="2"/>
  <c r="L37" i="2"/>
  <c r="L38" i="2"/>
  <c r="L36" i="2"/>
  <c r="L35" i="2"/>
  <c r="L39" i="2"/>
  <c r="K31" i="2"/>
  <c r="K33" i="2"/>
  <c r="K34" i="2"/>
  <c r="K32" i="2"/>
  <c r="K37" i="2"/>
  <c r="K38" i="2"/>
  <c r="K36" i="2"/>
  <c r="K35" i="2"/>
  <c r="K39" i="2"/>
  <c r="E31" i="2"/>
  <c r="E33" i="2"/>
  <c r="E34" i="2"/>
  <c r="E32" i="2"/>
  <c r="E37" i="2"/>
  <c r="E38" i="2"/>
  <c r="E36" i="2"/>
  <c r="E35" i="2"/>
  <c r="E39" i="2"/>
  <c r="J31" i="2"/>
  <c r="J33" i="2"/>
  <c r="J34" i="2"/>
  <c r="J32" i="2"/>
  <c r="J37" i="2"/>
  <c r="J38" i="2"/>
  <c r="J36" i="2"/>
  <c r="J35" i="2"/>
  <c r="J39" i="2"/>
  <c r="I31" i="2"/>
  <c r="I33" i="2"/>
  <c r="I34" i="2"/>
  <c r="I32" i="2"/>
  <c r="I37" i="2"/>
  <c r="I38" i="2"/>
  <c r="I36" i="2"/>
  <c r="I35" i="2"/>
  <c r="I39" i="2"/>
  <c r="H31" i="2"/>
  <c r="H33" i="2"/>
  <c r="H34" i="2"/>
  <c r="H32" i="2"/>
  <c r="H37" i="2"/>
  <c r="H38" i="2"/>
  <c r="H36" i="2"/>
  <c r="H35" i="2"/>
  <c r="H39" i="2"/>
  <c r="G31" i="2"/>
  <c r="G33" i="2"/>
  <c r="G34" i="2"/>
  <c r="G32" i="2"/>
  <c r="G37" i="2"/>
  <c r="G38" i="2"/>
  <c r="G36" i="2"/>
  <c r="G35" i="2"/>
  <c r="G39" i="2"/>
  <c r="B10" i="2" l="1"/>
  <c r="C21" i="2"/>
  <c r="C26" i="2"/>
  <c r="C22" i="2"/>
  <c r="C19" i="2"/>
  <c r="C12" i="2"/>
  <c r="C20" i="2"/>
  <c r="C11" i="2"/>
  <c r="C27" i="2"/>
  <c r="C25" i="2"/>
  <c r="C15" i="2"/>
  <c r="C16" i="2" l="1"/>
</calcChain>
</file>

<file path=xl/sharedStrings.xml><?xml version="1.0" encoding="utf-8"?>
<sst xmlns="http://schemas.openxmlformats.org/spreadsheetml/2006/main" count="498" uniqueCount="136">
  <si>
    <t xml:space="preserve"> </t>
  </si>
  <si>
    <t>SEGUIMIENTO POR PARTE DEL LIDER DE PROCESO O RESPONSABLE DE LA ACTIVIDAD</t>
  </si>
  <si>
    <t>IDENTIFICADOR</t>
  </si>
  <si>
    <t>AÑO</t>
  </si>
  <si>
    <t>ORIGEN</t>
  </si>
  <si>
    <t>REQUISITO</t>
  </si>
  <si>
    <t xml:space="preserve">TIPO DE ACCIÓN </t>
  </si>
  <si>
    <t>ANÁLISIS DE CAUSAS</t>
  </si>
  <si>
    <t>ACCIÓN A IMPLEMENTAR</t>
  </si>
  <si>
    <t>DEPENDENCIA</t>
  </si>
  <si>
    <t>PROCESO</t>
  </si>
  <si>
    <t>NOMBRE  Y CARGO RESPONSABLE DE LA EJECUCIÓN DE LA ACCIÓN</t>
  </si>
  <si>
    <t>FECHA DE INICIO</t>
  </si>
  <si>
    <t>FECHA DE TERMINACIÓN</t>
  </si>
  <si>
    <t>EVIDENCIAS DEL CUMPLIMIENTO POR PARTE DEL RESPONSABLE DE LA ACCIÓN O LIDER DEL PROCESO</t>
  </si>
  <si>
    <t>SEGUIMIENTO Y EVALUACIÓN OFICINA DE CONTROL INTERNO</t>
  </si>
  <si>
    <t>EFICACIA
(Se cumplio la acción propuesta)</t>
  </si>
  <si>
    <t>EFICIENCIA
(Se cumplio la fecha programada - Oportunidad)</t>
  </si>
  <si>
    <t>DIRECCIÓN GENERAL</t>
  </si>
  <si>
    <t>DIRECCIONAMIENTO ESTRATÉGICO</t>
  </si>
  <si>
    <t>OFICINA ASESORA DE PLANEACIÓN</t>
  </si>
  <si>
    <t>ATENCIÓN AL CIUDADANO</t>
  </si>
  <si>
    <t>OFICINA ASESORA JURÍDICA</t>
  </si>
  <si>
    <t>COMUNICACIÓN</t>
  </si>
  <si>
    <t>OFICINA DE CONTROL INTERNO</t>
  </si>
  <si>
    <t>MOTIVACIÓN Y DESARROLLO PERSONAL</t>
  </si>
  <si>
    <t>OFICINA DE TECNOLOGÍAS DE LA INFORMACIÓN Y LAS COMUNICACIONES</t>
  </si>
  <si>
    <t>TIC'S PARA LA GESTIÓN DEL RIESGO</t>
  </si>
  <si>
    <t>SUBDIRECCIÓN DE ANÁLISIS DE RIESGOS Y EFECTOS DEL CAMBIO CLIMÁTICO</t>
  </si>
  <si>
    <t>CONOCIMIENTO DEL RIESGO Y EFECTOS DEL CAMBIO CLIMÁTICO</t>
  </si>
  <si>
    <t>SUBDIRECCIÓN PARA LA REDUCCIÓN DEL RIESGO Y ADAPTACIÓN AL CAMBIO CLIMÁTICO</t>
  </si>
  <si>
    <t>GESTIÓN DE LA REDUCCIÓN DEL RIESGO Y ADAPTACIÓN AL CAMBIO CLIMÁTICO</t>
  </si>
  <si>
    <t>SUBDIRECCIÓN PARA EL MANEJO DE EMERGENCIAS Y DESASTRES</t>
  </si>
  <si>
    <t>PROMOCIÓN DE LA AUTOGESTIÓN CIUDADANA DEL RIESGO</t>
  </si>
  <si>
    <t>SUBDIRECCIÓN CORPORATIVA Y ASUNTOS DISCIPLINARIOS</t>
  </si>
  <si>
    <t>GESTIÓN DEL MANEJO DE EMERGENCIAS</t>
  </si>
  <si>
    <t/>
  </si>
  <si>
    <t>DESARROLLO DEL SDGR-CC</t>
  </si>
  <si>
    <t>TALENTO HUMANO</t>
  </si>
  <si>
    <t>GESTIÓN CONTRACTUAL</t>
  </si>
  <si>
    <t>GESTIÓN FINANCIERA</t>
  </si>
  <si>
    <t>GESTIÓN ADMINISTRATIVA</t>
  </si>
  <si>
    <t>GESTIÓN DOCUMENTAL</t>
  </si>
  <si>
    <t>GESTIÓN JURÍDICA</t>
  </si>
  <si>
    <t>SEGUIMIENTO EVALUACIÓN Y CONTROL A LA GESTIÓN DE LA ENTIDAD</t>
  </si>
  <si>
    <t>TIPO DE ACCIÓN</t>
  </si>
  <si>
    <t>CORRECCIÓN</t>
  </si>
  <si>
    <t>ACCIÓN CORRECTIVA</t>
  </si>
  <si>
    <t>ESTADO DE LA ACCIÓN</t>
  </si>
  <si>
    <t>CERRADA</t>
  </si>
  <si>
    <t>EFICACIA</t>
  </si>
  <si>
    <t>EFICIENCIA</t>
  </si>
  <si>
    <t xml:space="preserve">FECHA DE SEGUIMIENTO </t>
  </si>
  <si>
    <t>EVALUACIÓN POR PARTE DE CONTROL INTERNO AL PLAN DE MEJORAMIENTO</t>
  </si>
  <si>
    <t>SI</t>
  </si>
  <si>
    <t>NO</t>
  </si>
  <si>
    <t>ABIERTA EN DESARROLLO</t>
  </si>
  <si>
    <t>ABIERTA VENCIDA</t>
  </si>
  <si>
    <t>NO INICIADA</t>
  </si>
  <si>
    <t>GESTIÓN DE RIESGOS</t>
  </si>
  <si>
    <t>DESCRIPCIÓN DEL HALLAZGO (NO CONFORMIDAD-OPORTUNIDAD DE MEJORA)</t>
  </si>
  <si>
    <t>TIPO DE HALLAZGO</t>
  </si>
  <si>
    <t>NO CONFORMIDAD</t>
  </si>
  <si>
    <t>OPORTUNIDAD DE MEJORA</t>
  </si>
  <si>
    <t>OFICINA ASESORA PLANEACIÓN</t>
  </si>
  <si>
    <t>TICS</t>
  </si>
  <si>
    <t>SUBD.ANÁLISIS</t>
  </si>
  <si>
    <t>SUBD.REDUCCIÓN</t>
  </si>
  <si>
    <t>SUBD.MANEJO</t>
  </si>
  <si>
    <t>SUBD.CORPORATIVA</t>
  </si>
  <si>
    <t>CANTIDAD DE ACCIONES FORMULADAS</t>
  </si>
  <si>
    <t>ACCIONES CERRADAS</t>
  </si>
  <si>
    <t>ACCIONES ABIERTAS EN DESARROLLO</t>
  </si>
  <si>
    <t>ACCIONES ABIERTAS VENCIDAS</t>
  </si>
  <si>
    <t>ACCIONES NO INICIADAS</t>
  </si>
  <si>
    <t>HALLAZGOS DE NO CONFORMIDAD</t>
  </si>
  <si>
    <t>HALLAZGOS DE OPORTUNIDAD DE MEJORA</t>
  </si>
  <si>
    <t>CORRECCIONES</t>
  </si>
  <si>
    <t>ACCIONES CORRECTIVAS</t>
  </si>
  <si>
    <t>HALLAZGOS TOTALES</t>
  </si>
  <si>
    <t xml:space="preserve">ACCIONES FORMULADAS </t>
  </si>
  <si>
    <t>ACCIONES SIN FORMULAR</t>
  </si>
  <si>
    <t xml:space="preserve">ACCIONES </t>
  </si>
  <si>
    <t>ESTADO DE LAS ACCIONES</t>
  </si>
  <si>
    <t>TIPOS DE ACCIONES</t>
  </si>
  <si>
    <t xml:space="preserve">ESTADO DE LA ACCION
</t>
  </si>
  <si>
    <t xml:space="preserve">ACCIONES CERRADAS
</t>
  </si>
  <si>
    <t>% DE AVANCE DE LA ACCIÓN</t>
  </si>
  <si>
    <t>Carácter que identifica cada una de las acciones</t>
  </si>
  <si>
    <t>I</t>
  </si>
  <si>
    <t>AT</t>
  </si>
  <si>
    <t>Corresponde al origen de la Auditoria. I: Interna E: Externa</t>
  </si>
  <si>
    <t>Corresponde a las iniciales del proceso, procedimiento, sistema o proyecto auditado.
Ejemplo: AT = Asistencia Técnica</t>
  </si>
  <si>
    <t>Corresponde al año de realización de la auditoria.
2015: 15
2016: 16
2017: 17
2018:18</t>
  </si>
  <si>
    <t>Corresponde al numeral de la acción.</t>
  </si>
  <si>
    <t>Vigencia en la que se realizó la auditoria</t>
  </si>
  <si>
    <t>Nombre de la auditoria</t>
  </si>
  <si>
    <t>Numeral y descripción de la norma sobre la que se presenta la no conformidad y/o la oportunidad de mejora</t>
  </si>
  <si>
    <t>Dentro del formato del plan de mejoramiento se encuentra dos tipologías de hallazgo:
* No conformidad
* Oportunidad de mejora.
Dentro de los informes de auditoria la clasificación del hallazgo esta plenamente identificado.
Nota: ver definiciones en el procedimiento SEC-PD-08</t>
  </si>
  <si>
    <t>Característica principal enunciada en el cuerpo del hallazgo</t>
  </si>
  <si>
    <t>Síntesis de la investigación sobre la causa raíz que ha originado el hallazgo</t>
  </si>
  <si>
    <t>Actividades propuestas para eliminar la causa raíz del hallazgo. Pueden formularse las acciones que sean necesarias para subsanar el hallazgo.</t>
  </si>
  <si>
    <t>Dentro del formato del plan de mejoramiento se encuentra tres tipologías de acción:
*Acción correctiva
*Corrección
*Gestión de riesgos
Se debe identificar de acuerdo a las características de las actividades programadas y la causa raíz detectada.
Nota: ver definiciones en el procedimiento SEC-PD-08</t>
  </si>
  <si>
    <t>Dependencia a la cual corresponde el proceso, procedimiento, sistema o proyecto al que se le identifico el hallazgo, de acuerdo a la estructura definida en el acuerdo 007 de 2016.</t>
  </si>
  <si>
    <t>Proceso en el que se ubica el hallazgo identificado. De acuerdo al mapa de procesos vigente de la entidad</t>
  </si>
  <si>
    <t>NOMBRE Y CARGO RESPONSABLE DE LA EJECUCIÓN DE LA ACCIÓN</t>
  </si>
  <si>
    <t>Persona asignada como líder en la ejecución de la acción</t>
  </si>
  <si>
    <t>Fecha en la que se dará inicio a la ejecución de la acción</t>
  </si>
  <si>
    <t>Fecha en la que se dará por terminada la acción</t>
  </si>
  <si>
    <t>Descripción realizada por la persona a cargo de la acción, respecto a las actividades desarrolladas durante la ejecución de la misma. Siempre antes de la descripción de las actividades se debe registrar la fecha en la que se desarrolla el seguimiento.</t>
  </si>
  <si>
    <t>Porcentaje de avance de la acción, el cual se define de acuerdo al desarrollo de las actividades propuestas dentro de la acción.</t>
  </si>
  <si>
    <t>Descripción realizada por el profesional de la Oficina de Control Interno, respecto a las actividades sobre las cuales se encontró evidencia de ejecución en aras al cumplimiento de la acción. Siempre antes de la descripción de las actividades se debe registrar la fecha en la que se desarrolla el seguimiento.</t>
  </si>
  <si>
    <t>FECHA DE SEGUIMIENTO</t>
  </si>
  <si>
    <t>Fecha del ultimo seguimiento realizado por el profesional de la Oficina de Control Interno a cargo</t>
  </si>
  <si>
    <t>EFICACIA
(Se cumplió la acción propuesta)</t>
  </si>
  <si>
    <t>Cumplimiento de la acción formulada:
*Si
*No</t>
  </si>
  <si>
    <t>EFICIENCIA
(Se cumplió la fecha programada - Oportunidad)</t>
  </si>
  <si>
    <t>Cumplimiento de la fecha establecida para la ejecución de la acción:
*Si
*No</t>
  </si>
  <si>
    <t>ESTADO DE LA ACCION</t>
  </si>
  <si>
    <t>Estado de ejecución ene l que se encuentra la acción:
*ABIERTA EN DESARROLLO
*ABIERTA VENCIDA
*CERRADA
*NO INICIADA</t>
  </si>
  <si>
    <t>Código:</t>
  </si>
  <si>
    <t>Versión:</t>
  </si>
  <si>
    <t>Página:</t>
  </si>
  <si>
    <t>Vigente desde:</t>
  </si>
  <si>
    <t>FORMATO PLAN DE MEJORAMIENTO INSTITUCIONAL</t>
  </si>
  <si>
    <t>EI-FT-04</t>
  </si>
  <si>
    <t>PLAN DE MEJORAMIENTO INSTITUCIONAL</t>
  </si>
  <si>
    <t>9 de 9</t>
  </si>
  <si>
    <t>8 de 9</t>
  </si>
  <si>
    <t>7 de 9</t>
  </si>
  <si>
    <t>6 de 9</t>
  </si>
  <si>
    <t>5 de 9</t>
  </si>
  <si>
    <t>4 de 9</t>
  </si>
  <si>
    <t>3 de 9</t>
  </si>
  <si>
    <t>2 de 9</t>
  </si>
  <si>
    <t>1 de 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</si>
</sst>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sz val="10"/>
      <color rgb="FFFF0000"/>
      <name val="Arial"/>
      <family val="2"/>
    </font>
    <font>
      <sz val="8"/>
      <color theme="1"/>
      <name val="Calibri  "/>
    </font>
    <font>
      <sz val="8"/>
      <color rgb="FF000000"/>
      <name val="Calibri"/>
      <family val="2"/>
      <scheme val="minor"/>
    </font>
    <font>
      <sz val="8"/>
      <color theme="1"/>
      <name val="Calibri"/>
      <family val="2"/>
      <scheme val="minor"/>
    </font>
    <font>
      <b/>
      <sz val="14"/>
      <color theme="1"/>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CC66"/>
        <bgColor indexed="64"/>
      </patternFill>
    </fill>
    <fill>
      <patternFill patternType="solid">
        <fgColor rgb="FFFFC000"/>
        <bgColor indexed="64"/>
      </patternFill>
    </fill>
    <fill>
      <patternFill patternType="solid">
        <fgColor rgb="FFFF6600"/>
        <bgColor indexed="64"/>
      </patternFill>
    </fill>
    <fill>
      <patternFill patternType="solid">
        <fgColor rgb="FFE2EFDA"/>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cellStyleXfs>
  <cellXfs count="142">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9" fontId="2" fillId="0" borderId="1" xfId="1" applyFont="1" applyBorder="1" applyAlignment="1">
      <alignment horizontal="center" vertical="center"/>
    </xf>
    <xf numFmtId="9" fontId="2" fillId="0" borderId="1" xfId="1" applyFont="1" applyBorder="1" applyAlignment="1">
      <alignment horizontal="center" vertical="center" wrapText="1"/>
    </xf>
    <xf numFmtId="0" fontId="2" fillId="0" borderId="0" xfId="2" applyFont="1" applyFill="1" applyAlignment="1" applyProtection="1">
      <alignment horizontal="center" vertical="center" wrapText="1"/>
    </xf>
    <xf numFmtId="0" fontId="3" fillId="0" borderId="2" xfId="3" applyFont="1" applyFill="1" applyBorder="1" applyAlignment="1" applyProtection="1">
      <alignment horizontal="center" vertical="center" wrapText="1"/>
      <protection locked="0"/>
    </xf>
    <xf numFmtId="0" fontId="3" fillId="0" borderId="1" xfId="2" applyFont="1" applyFill="1" applyBorder="1" applyAlignment="1" applyProtection="1">
      <alignment horizontal="center" vertical="center" wrapText="1"/>
    </xf>
    <xf numFmtId="14" fontId="3" fillId="0" borderId="1" xfId="2" applyNumberFormat="1" applyFont="1" applyFill="1" applyBorder="1" applyAlignment="1" applyProtection="1">
      <alignment horizontal="center" vertical="center" wrapText="1"/>
    </xf>
    <xf numFmtId="0" fontId="3" fillId="0" borderId="8" xfId="2"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3" fillId="0" borderId="11" xfId="2" applyFont="1" applyFill="1" applyBorder="1" applyAlignment="1" applyProtection="1">
      <alignment horizontal="center" vertical="center" wrapText="1"/>
    </xf>
    <xf numFmtId="0" fontId="2" fillId="0" borderId="1" xfId="2" applyFont="1" applyFill="1" applyBorder="1" applyAlignment="1" applyProtection="1">
      <alignment horizontal="center" vertical="center" wrapText="1"/>
    </xf>
    <xf numFmtId="0" fontId="2" fillId="0" borderId="1" xfId="5"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2"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9" fontId="2" fillId="0" borderId="0" xfId="1" applyFont="1" applyAlignment="1">
      <alignment horizontal="center" vertical="center"/>
    </xf>
    <xf numFmtId="15" fontId="2" fillId="0" borderId="1" xfId="2" applyNumberFormat="1" applyFont="1" applyFill="1" applyBorder="1" applyAlignment="1" applyProtection="1">
      <alignment horizontal="center" vertical="center" wrapText="1"/>
    </xf>
    <xf numFmtId="14" fontId="2" fillId="0" borderId="1" xfId="2"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0" fontId="3" fillId="0" borderId="1" xfId="5"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5" applyFont="1" applyFill="1" applyBorder="1" applyAlignment="1" applyProtection="1">
      <alignment horizontal="center" vertical="center" wrapText="1"/>
    </xf>
    <xf numFmtId="14" fontId="2" fillId="0" borderId="1" xfId="5" applyNumberFormat="1" applyFont="1" applyFill="1" applyBorder="1" applyAlignment="1" applyProtection="1">
      <alignment horizontal="center" vertical="center" wrapText="1"/>
    </xf>
    <xf numFmtId="0" fontId="6" fillId="0" borderId="0" xfId="0" applyFont="1" applyAlignment="1">
      <alignment horizontal="center" vertical="center" wrapText="1"/>
    </xf>
    <xf numFmtId="0" fontId="6" fillId="0" borderId="1" xfId="0" applyFont="1" applyBorder="1"/>
    <xf numFmtId="0" fontId="6" fillId="0" borderId="0" xfId="0" applyFont="1"/>
    <xf numFmtId="0" fontId="6" fillId="0" borderId="0" xfId="0" applyFont="1" applyBorder="1"/>
    <xf numFmtId="0" fontId="6" fillId="0" borderId="0" xfId="0" applyFont="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xf numFmtId="0" fontId="6" fillId="0" borderId="19" xfId="0" applyFont="1" applyBorder="1"/>
    <xf numFmtId="0" fontId="6" fillId="0" borderId="11" xfId="0" applyFont="1" applyBorder="1"/>
    <xf numFmtId="0" fontId="6" fillId="0" borderId="22" xfId="0" applyFont="1" applyBorder="1"/>
    <xf numFmtId="0" fontId="6" fillId="0" borderId="20" xfId="0" applyFont="1" applyBorder="1"/>
    <xf numFmtId="0" fontId="6" fillId="0" borderId="21" xfId="0" applyFont="1" applyBorder="1"/>
    <xf numFmtId="0" fontId="6" fillId="0" borderId="23" xfId="0" applyFont="1" applyBorder="1"/>
    <xf numFmtId="0" fontId="6" fillId="0" borderId="10" xfId="0" applyFont="1" applyBorder="1"/>
    <xf numFmtId="0" fontId="6" fillId="0" borderId="24" xfId="0" applyFont="1" applyBorder="1"/>
    <xf numFmtId="0" fontId="6" fillId="0" borderId="25" xfId="0" applyFont="1" applyBorder="1"/>
    <xf numFmtId="0" fontId="6" fillId="0" borderId="28" xfId="0" applyFont="1" applyBorder="1" applyAlignment="1">
      <alignment horizontal="center" vertical="center" wrapText="1"/>
    </xf>
    <xf numFmtId="0" fontId="6" fillId="0" borderId="29" xfId="0" applyFont="1" applyBorder="1"/>
    <xf numFmtId="0" fontId="3" fillId="0" borderId="5" xfId="2" applyFont="1" applyFill="1" applyBorder="1" applyAlignment="1" applyProtection="1">
      <alignment horizontal="center" vertical="center" wrapText="1"/>
    </xf>
    <xf numFmtId="0" fontId="3" fillId="0" borderId="7" xfId="2" applyFont="1" applyFill="1" applyBorder="1" applyAlignment="1" applyProtection="1">
      <alignment horizontal="center" vertical="center" wrapText="1"/>
      <protection locked="0"/>
    </xf>
    <xf numFmtId="14" fontId="3" fillId="0" borderId="6" xfId="3" applyNumberFormat="1" applyFont="1" applyFill="1" applyBorder="1" applyAlignment="1" applyProtection="1">
      <alignment horizontal="center" vertical="center" wrapText="1"/>
      <protection locked="0"/>
    </xf>
    <xf numFmtId="0" fontId="3" fillId="0" borderId="21" xfId="2" applyFont="1" applyFill="1" applyBorder="1" applyAlignment="1" applyProtection="1">
      <alignment horizontal="center" vertical="center" wrapText="1"/>
    </xf>
    <xf numFmtId="0" fontId="3" fillId="0" borderId="20" xfId="2" applyFont="1" applyFill="1" applyBorder="1" applyAlignment="1" applyProtection="1">
      <alignment horizontal="center" vertical="center" wrapText="1"/>
    </xf>
    <xf numFmtId="0" fontId="3" fillId="0" borderId="29" xfId="2" applyFont="1" applyFill="1" applyBorder="1" applyAlignment="1" applyProtection="1">
      <alignment horizontal="center" vertical="center" wrapText="1"/>
    </xf>
    <xf numFmtId="0" fontId="3" fillId="0" borderId="18" xfId="2" applyFont="1" applyFill="1" applyBorder="1" applyAlignment="1" applyProtection="1">
      <alignment horizontal="center" vertical="center" wrapText="1"/>
    </xf>
    <xf numFmtId="0" fontId="3" fillId="0" borderId="28" xfId="2" applyFont="1" applyFill="1" applyBorder="1" applyAlignment="1" applyProtection="1">
      <alignment horizontal="center" vertical="center" wrapText="1"/>
    </xf>
    <xf numFmtId="0" fontId="3" fillId="4" borderId="19" xfId="2" applyFont="1" applyFill="1" applyBorder="1" applyAlignment="1" applyProtection="1">
      <alignment horizontal="center" vertical="center" wrapText="1"/>
    </xf>
    <xf numFmtId="0" fontId="3" fillId="5" borderId="28" xfId="2" applyFont="1" applyFill="1" applyBorder="1" applyAlignment="1" applyProtection="1">
      <alignment horizontal="center" vertical="center" wrapText="1"/>
    </xf>
    <xf numFmtId="0" fontId="3" fillId="6" borderId="28" xfId="2" applyFont="1" applyFill="1" applyBorder="1" applyAlignment="1" applyProtection="1">
      <alignment horizontal="center" vertical="center" wrapText="1"/>
    </xf>
    <xf numFmtId="0" fontId="3" fillId="6" borderId="19" xfId="2" applyFont="1" applyFill="1" applyBorder="1" applyAlignment="1" applyProtection="1">
      <alignment horizontal="center" vertical="center" wrapText="1"/>
    </xf>
    <xf numFmtId="0" fontId="3" fillId="0" borderId="22" xfId="2" applyFont="1" applyFill="1" applyBorder="1" applyAlignment="1" applyProtection="1">
      <alignment horizontal="center" vertical="center" wrapText="1"/>
    </xf>
    <xf numFmtId="0" fontId="3" fillId="4" borderId="28" xfId="2" applyFont="1" applyFill="1" applyBorder="1" applyAlignment="1" applyProtection="1">
      <alignment horizontal="center" vertical="center" wrapText="1"/>
    </xf>
    <xf numFmtId="9" fontId="3" fillId="0" borderId="8" xfId="1" applyFont="1" applyFill="1" applyBorder="1" applyAlignment="1" applyProtection="1">
      <alignment horizontal="center" vertical="center" wrapText="1"/>
    </xf>
    <xf numFmtId="0" fontId="4" fillId="0" borderId="1" xfId="0" applyFont="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9" fontId="4" fillId="0" borderId="1" xfId="1" applyFont="1" applyBorder="1" applyAlignment="1" applyProtection="1">
      <alignment horizontal="center" vertical="center"/>
      <protection locked="0"/>
    </xf>
    <xf numFmtId="0" fontId="2" fillId="0" borderId="0" xfId="2" applyFont="1" applyFill="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9" fontId="2" fillId="0" borderId="1" xfId="1" applyFont="1" applyBorder="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9" fontId="2" fillId="0" borderId="1" xfId="1"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5" xfId="2" applyFont="1" applyFill="1" applyBorder="1" applyAlignment="1" applyProtection="1">
      <alignment horizontal="center" vertical="center" wrapText="1"/>
      <protection locked="0"/>
    </xf>
    <xf numFmtId="14" fontId="4" fillId="0" borderId="0" xfId="0" applyNumberFormat="1" applyFont="1" applyAlignment="1" applyProtection="1">
      <alignment horizontal="center" vertical="center"/>
      <protection locked="0"/>
    </xf>
    <xf numFmtId="9" fontId="4" fillId="0" borderId="0" xfId="1" applyFont="1" applyAlignment="1" applyProtection="1">
      <alignment horizontal="center" vertical="center"/>
      <protection locked="0"/>
    </xf>
    <xf numFmtId="0" fontId="3" fillId="0" borderId="7" xfId="2" applyFont="1" applyFill="1" applyBorder="1" applyAlignment="1" applyProtection="1">
      <alignment horizontal="center" vertical="center" wrapText="1"/>
    </xf>
    <xf numFmtId="0" fontId="3" fillId="0" borderId="8" xfId="2" applyFont="1" applyFill="1" applyBorder="1" applyAlignment="1" applyProtection="1">
      <alignment horizontal="center" vertical="center" wrapText="1"/>
    </xf>
    <xf numFmtId="14" fontId="3" fillId="0" borderId="8" xfId="2" applyNumberFormat="1" applyFont="1" applyFill="1" applyBorder="1" applyAlignment="1" applyProtection="1">
      <alignment horizontal="center" vertical="center" wrapText="1"/>
    </xf>
    <xf numFmtId="0" fontId="3" fillId="0" borderId="10" xfId="2" applyFont="1" applyFill="1" applyBorder="1" applyAlignment="1" applyProtection="1">
      <alignment horizontal="center" vertical="center" wrapText="1"/>
    </xf>
    <xf numFmtId="14" fontId="2" fillId="0" borderId="0" xfId="0" applyNumberFormat="1" applyFont="1" applyAlignment="1" applyProtection="1">
      <alignment horizontal="center" vertical="center"/>
      <protection locked="0"/>
    </xf>
    <xf numFmtId="9" fontId="2" fillId="0" borderId="0" xfId="1" applyFont="1" applyAlignment="1" applyProtection="1">
      <alignment horizontal="center" vertical="center"/>
      <protection locked="0"/>
    </xf>
    <xf numFmtId="49" fontId="2" fillId="0" borderId="1" xfId="5"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2" fillId="0" borderId="1" xfId="0" applyNumberFormat="1" applyFont="1" applyBorder="1" applyAlignment="1" applyProtection="1">
      <alignment horizontal="center" vertical="center" wrapText="1"/>
      <protection locked="0"/>
    </xf>
    <xf numFmtId="0" fontId="0" fillId="0" borderId="0" xfId="0" applyProtection="1">
      <protection locked="0"/>
    </xf>
    <xf numFmtId="9" fontId="2" fillId="0" borderId="0" xfId="1" applyFont="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8" fillId="0" borderId="0" xfId="0" applyFont="1"/>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4" fillId="0" borderId="1" xfId="0" applyFont="1" applyFill="1" applyBorder="1" applyAlignment="1" applyProtection="1">
      <alignment horizontal="center" vertical="center"/>
    </xf>
    <xf numFmtId="14"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14" fontId="2" fillId="0" borderId="1" xfId="0" applyNumberFormat="1" applyFont="1" applyFill="1" applyBorder="1" applyAlignment="1" applyProtection="1">
      <alignment horizontal="center" vertical="center"/>
      <protection locked="0"/>
    </xf>
    <xf numFmtId="9" fontId="2" fillId="0" borderId="1" xfId="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23" xfId="2" applyFont="1" applyFill="1" applyBorder="1" applyAlignment="1" applyProtection="1">
      <alignment horizontal="center" vertical="center" wrapText="1"/>
    </xf>
    <xf numFmtId="0" fontId="3" fillId="4" borderId="8" xfId="2" applyFont="1" applyFill="1" applyBorder="1" applyAlignment="1" applyProtection="1">
      <alignment horizontal="center" vertical="center" wrapText="1"/>
    </xf>
    <xf numFmtId="0" fontId="3" fillId="5" borderId="8" xfId="2" applyFont="1" applyFill="1" applyBorder="1" applyAlignment="1" applyProtection="1">
      <alignment horizontal="center" vertical="center" wrapText="1"/>
    </xf>
    <xf numFmtId="0" fontId="3" fillId="6" borderId="10" xfId="2" applyFont="1" applyFill="1" applyBorder="1" applyAlignment="1" applyProtection="1">
      <alignment horizontal="center" vertical="center" wrapText="1"/>
    </xf>
    <xf numFmtId="0" fontId="3" fillId="0" borderId="0" xfId="3" applyFont="1" applyFill="1" applyBorder="1" applyAlignment="1" applyProtection="1">
      <alignment horizontal="center" vertical="center" wrapText="1"/>
      <protection locked="0"/>
    </xf>
    <xf numFmtId="14" fontId="3" fillId="0" borderId="38" xfId="3" applyNumberFormat="1" applyFont="1" applyFill="1" applyBorder="1" applyAlignment="1" applyProtection="1">
      <alignment horizontal="center" vertical="center" wrapText="1"/>
      <protection locked="0"/>
    </xf>
    <xf numFmtId="0" fontId="7" fillId="7" borderId="3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0" xfId="0" applyFont="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3"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xf>
    <xf numFmtId="0" fontId="3" fillId="0" borderId="7" xfId="2" applyFont="1" applyFill="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3" fillId="0" borderId="3" xfId="2" applyFont="1" applyFill="1" applyBorder="1" applyAlignment="1" applyProtection="1">
      <alignment horizontal="center" vertical="center" wrapText="1"/>
      <protection locked="0"/>
    </xf>
    <xf numFmtId="0" fontId="3" fillId="0" borderId="4" xfId="2" applyFont="1" applyFill="1" applyBorder="1" applyAlignment="1" applyProtection="1">
      <alignment horizontal="center" vertical="center" wrapText="1"/>
      <protection locked="0"/>
    </xf>
    <xf numFmtId="0" fontId="3" fillId="0" borderId="7" xfId="2" applyFont="1" applyFill="1" applyBorder="1" applyAlignment="1" applyProtection="1">
      <alignment horizontal="center" vertical="center" wrapText="1"/>
      <protection locked="0"/>
    </xf>
  </cellXfs>
  <cellStyles count="6">
    <cellStyle name="Normal" xfId="0" builtinId="0"/>
    <cellStyle name="Normal 2" xfId="3"/>
    <cellStyle name="Normal 4 2 2" xfId="5"/>
    <cellStyle name="Normal 4 3" xfId="2"/>
    <cellStyle name="Normal 4 5" xfId="4"/>
    <cellStyle name="Porcentaje" xfId="1" builtinId="5"/>
  </cellStyles>
  <dxfs count="22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FF6600"/>
      <color rgb="FFFF3300"/>
      <color rgb="FFFF9933"/>
      <color rgb="FFCCCC00"/>
      <color rgb="FFCCFF3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20" baseline="0">
                <a:solidFill>
                  <a:schemeClr val="tx1">
                    <a:lumMod val="50000"/>
                    <a:lumOff val="50000"/>
                  </a:schemeClr>
                </a:solidFill>
                <a:latin typeface="+mn-lt"/>
                <a:ea typeface="+mn-ea"/>
                <a:cs typeface="+mn-cs"/>
              </a:defRPr>
            </a:pPr>
            <a:r>
              <a:rPr lang="es-CO" sz="2000"/>
              <a:t>ESTADO DE LAS ACCIONES</a:t>
            </a:r>
          </a:p>
        </c:rich>
      </c:tx>
      <c:layout/>
      <c:overlay val="0"/>
      <c:spPr>
        <a:noFill/>
        <a:ln>
          <a:noFill/>
        </a:ln>
        <a:effectLst/>
      </c:spPr>
      <c:txPr>
        <a:bodyPr rot="0" spcFirstLastPara="1" vertOverflow="ellipsis" vert="horz" wrap="square" anchor="ctr" anchorCtr="1"/>
        <a:lstStyle/>
        <a:p>
          <a:pPr>
            <a:defRPr sz="2000" b="0" i="0" u="none" strike="noStrike" kern="1200" cap="none" spc="20" baseline="0">
              <a:solidFill>
                <a:schemeClr val="tx1">
                  <a:lumMod val="50000"/>
                  <a:lumOff val="50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a:noFill/>
              </a:ln>
              <a:effectLst/>
              <a:sp3d/>
            </c:spPr>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a:noFill/>
              </a:ln>
              <a:effectLst/>
              <a:sp3d/>
            </c:spPr>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a:noFill/>
              </a:ln>
              <a:effectLst/>
              <a:sp3d/>
            </c:spPr>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a:noFill/>
              </a:ln>
              <a:effectLst/>
              <a:sp3d/>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65000"/>
                        <a:lumOff val="3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ESTADISTICAS!$B$19:$B$22</c:f>
              <c:strCache>
                <c:ptCount val="4"/>
                <c:pt idx="0">
                  <c:v>ACCIONES CERRADAS</c:v>
                </c:pt>
                <c:pt idx="1">
                  <c:v>ACCIONES ABIERTAS EN DESARROLLO</c:v>
                </c:pt>
                <c:pt idx="2">
                  <c:v>ACCIONES ABIERTAS VENCIDAS</c:v>
                </c:pt>
                <c:pt idx="3">
                  <c:v>ACCIONES NO INICIADAS</c:v>
                </c:pt>
              </c:strCache>
            </c:strRef>
          </c:cat>
          <c:val>
            <c:numRef>
              <c:f>ESTADISTICAS!$C$19:$C$22</c:f>
              <c:numCache>
                <c:formatCode>General</c:formatCode>
                <c:ptCount val="4"/>
                <c:pt idx="0">
                  <c:v>0</c:v>
                </c:pt>
                <c:pt idx="1">
                  <c:v>0</c:v>
                </c:pt>
                <c:pt idx="2">
                  <c:v>0</c:v>
                </c:pt>
                <c:pt idx="3">
                  <c:v>0</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s-CO"/>
        </a:p>
      </c:txPr>
    </c:legend>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ESTADISTICAS!$C$30</c:f>
              <c:strCache>
                <c:ptCount val="1"/>
                <c:pt idx="0">
                  <c:v>HALLAZGOS TOTALES</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ESTADISTICAS!$B$31:$B$39</c:f>
              <c:strCache>
                <c:ptCount val="9"/>
                <c:pt idx="0">
                  <c:v>DIRECCIÓN GENERAL</c:v>
                </c:pt>
                <c:pt idx="1">
                  <c:v>OFICINA DE CONTROL INTERNO</c:v>
                </c:pt>
                <c:pt idx="2">
                  <c:v>OFICINA ASESORA PLANEACIÓN</c:v>
                </c:pt>
                <c:pt idx="3">
                  <c:v>OFICINA ASESORA JURÍDICA</c:v>
                </c:pt>
                <c:pt idx="4">
                  <c:v>SUBD.MANEJO</c:v>
                </c:pt>
                <c:pt idx="5">
                  <c:v>SUBD.REDUCCIÓN</c:v>
                </c:pt>
                <c:pt idx="6">
                  <c:v>TICS</c:v>
                </c:pt>
                <c:pt idx="7">
                  <c:v>SUBD.ANÁLISIS</c:v>
                </c:pt>
                <c:pt idx="8">
                  <c:v>SUBD.CORPORATIVA</c:v>
                </c:pt>
              </c:strCache>
            </c:strRef>
          </c:cat>
          <c:val>
            <c:numRef>
              <c:f>ESTADISTICAS!$C$31:$C$39</c:f>
              <c:numCache>
                <c:formatCode>General</c:formatCode>
                <c:ptCount val="9"/>
                <c:pt idx="0">
                  <c:v>0</c:v>
                </c:pt>
                <c:pt idx="1">
                  <c:v>0</c:v>
                </c:pt>
                <c:pt idx="2">
                  <c:v>0</c:v>
                </c:pt>
                <c:pt idx="3">
                  <c:v>0</c:v>
                </c:pt>
                <c:pt idx="4">
                  <c:v>0</c:v>
                </c:pt>
                <c:pt idx="5">
                  <c:v>0</c:v>
                </c:pt>
                <c:pt idx="6">
                  <c:v>0</c:v>
                </c:pt>
                <c:pt idx="7">
                  <c:v>0</c:v>
                </c:pt>
                <c:pt idx="8">
                  <c:v>0</c:v>
                </c:pt>
              </c:numCache>
            </c:numRef>
          </c:val>
        </c:ser>
        <c:dLbls>
          <c:dLblPos val="outEnd"/>
          <c:showLegendKey val="0"/>
          <c:showVal val="1"/>
          <c:showCatName val="0"/>
          <c:showSerName val="0"/>
          <c:showPercent val="0"/>
          <c:showBubbleSize val="0"/>
        </c:dLbls>
        <c:gapWidth val="444"/>
        <c:overlap val="-90"/>
        <c:axId val="284470416"/>
        <c:axId val="284467280"/>
      </c:barChart>
      <c:catAx>
        <c:axId val="2844704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284467280"/>
        <c:crosses val="autoZero"/>
        <c:auto val="1"/>
        <c:lblAlgn val="ctr"/>
        <c:lblOffset val="100"/>
        <c:noMultiLvlLbl val="0"/>
      </c:catAx>
      <c:valAx>
        <c:axId val="284467280"/>
        <c:scaling>
          <c:orientation val="minMax"/>
        </c:scaling>
        <c:delete val="1"/>
        <c:axPos val="l"/>
        <c:numFmt formatCode="General" sourceLinked="1"/>
        <c:majorTickMark val="none"/>
        <c:minorTickMark val="none"/>
        <c:tickLblPos val="nextTo"/>
        <c:crossAx val="284470416"/>
        <c:crosses val="autoZero"/>
        <c:crossBetween val="between"/>
      </c:valAx>
      <c:spPr>
        <a:noFill/>
        <a:ln>
          <a:noFill/>
        </a:ln>
        <a:effectLst/>
      </c:spPr>
    </c:plotArea>
    <c:plotVisOnly val="1"/>
    <c:dispBlanksAs val="gap"/>
    <c:showDLblsOverMax val="0"/>
  </c:chart>
  <c:spPr>
    <a:solidFill>
      <a:schemeClr val="lt1"/>
    </a:solidFill>
    <a:ln w="1587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ESTADISTICAS!$C$30</c:f>
              <c:strCache>
                <c:ptCount val="1"/>
                <c:pt idx="0">
                  <c:v>HALLAZGOS TOTALES</c:v>
                </c:pt>
              </c:strCache>
            </c:strRef>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a:noFill/>
              </a:ln>
              <a:effectLst/>
              <a:sp3d/>
            </c:spPr>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a:noFill/>
              </a:ln>
              <a:effectLst/>
              <a:sp3d/>
            </c:spPr>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a:noFill/>
              </a:ln>
              <a:effectLst/>
              <a:sp3d/>
            </c:spPr>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a:noFill/>
              </a:ln>
              <a:effectLst/>
              <a:sp3d/>
            </c:spPr>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a:noFill/>
              </a:ln>
              <a:effectLst/>
              <a:sp3d/>
            </c:spPr>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a:noFill/>
              </a:ln>
              <a:effectLst/>
              <a:sp3d/>
            </c:spPr>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a:noFill/>
              </a:ln>
              <a:effectLst/>
              <a:sp3d/>
            </c:spPr>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a:noFill/>
              </a:ln>
              <a:effectLst/>
              <a:sp3d/>
            </c:spPr>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a:noFill/>
              </a:ln>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15:layout/>
              </c:ext>
            </c:extLst>
          </c:dLbls>
          <c:cat>
            <c:strRef>
              <c:f>ESTADISTICAS!$B$31:$B$39</c:f>
              <c:strCache>
                <c:ptCount val="9"/>
                <c:pt idx="0">
                  <c:v>DIRECCIÓN GENERAL</c:v>
                </c:pt>
                <c:pt idx="1">
                  <c:v>OFICINA DE CONTROL INTERNO</c:v>
                </c:pt>
                <c:pt idx="2">
                  <c:v>OFICINA ASESORA PLANEACIÓN</c:v>
                </c:pt>
                <c:pt idx="3">
                  <c:v>OFICINA ASESORA JURÍDICA</c:v>
                </c:pt>
                <c:pt idx="4">
                  <c:v>SUBD.MANEJO</c:v>
                </c:pt>
                <c:pt idx="5">
                  <c:v>SUBD.REDUCCIÓN</c:v>
                </c:pt>
                <c:pt idx="6">
                  <c:v>TICS</c:v>
                </c:pt>
                <c:pt idx="7">
                  <c:v>SUBD.ANÁLISIS</c:v>
                </c:pt>
                <c:pt idx="8">
                  <c:v>SUBD.CORPORATIVA</c:v>
                </c:pt>
              </c:strCache>
            </c:strRef>
          </c:cat>
          <c:val>
            <c:numRef>
              <c:f>ESTADISTICAS!$C$31:$C$39</c:f>
              <c:numCache>
                <c:formatCode>General</c:formatCode>
                <c:ptCount val="9"/>
                <c:pt idx="0">
                  <c:v>0</c:v>
                </c:pt>
                <c:pt idx="1">
                  <c:v>0</c:v>
                </c:pt>
                <c:pt idx="2">
                  <c:v>0</c:v>
                </c:pt>
                <c:pt idx="3">
                  <c:v>0</c:v>
                </c:pt>
                <c:pt idx="4">
                  <c:v>0</c:v>
                </c:pt>
                <c:pt idx="5">
                  <c:v>0</c:v>
                </c:pt>
                <c:pt idx="6">
                  <c:v>0</c:v>
                </c:pt>
                <c:pt idx="7">
                  <c:v>0</c:v>
                </c:pt>
                <c:pt idx="8">
                  <c:v>0</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CO"/>
        </a:p>
      </c:txPr>
    </c:legend>
    <c:plotVisOnly val="1"/>
    <c:dispBlanksAs val="gap"/>
    <c:showDLblsOverMax val="0"/>
  </c:chart>
  <c:spPr>
    <a:solidFill>
      <a:schemeClr val="bg1"/>
    </a:solidFill>
    <a:ln w="1587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218357</xdr:colOff>
      <xdr:row>0</xdr:row>
      <xdr:rowOff>115870</xdr:rowOff>
    </xdr:from>
    <xdr:ext cx="9927974" cy="937629"/>
    <xdr:sp macro="" textlink="">
      <xdr:nvSpPr>
        <xdr:cNvPr id="2" name="Rectángulo 1"/>
        <xdr:cNvSpPr/>
      </xdr:nvSpPr>
      <xdr:spPr>
        <a:xfrm>
          <a:off x="980357" y="115870"/>
          <a:ext cx="9927974"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ESTADO</a:t>
          </a:r>
          <a:r>
            <a:rPr lang="es-ES" sz="5400" b="0" cap="none" spc="0" baseline="0">
              <a:ln w="0"/>
              <a:solidFill>
                <a:schemeClr val="tx1"/>
              </a:solidFill>
              <a:effectLst>
                <a:outerShdw blurRad="38100" dist="19050" dir="2700000" algn="tl" rotWithShape="0">
                  <a:schemeClr val="dk1">
                    <a:alpha val="40000"/>
                  </a:schemeClr>
                </a:outerShdw>
              </a:effectLst>
            </a:rPr>
            <a:t> PLAN DE MEJORAMIENTO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4</xdr:col>
      <xdr:colOff>13607</xdr:colOff>
      <xdr:row>8</xdr:row>
      <xdr:rowOff>9525</xdr:rowOff>
    </xdr:from>
    <xdr:to>
      <xdr:col>11</xdr:col>
      <xdr:colOff>707571</xdr:colOff>
      <xdr:row>27</xdr:row>
      <xdr:rowOff>27215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727981</xdr:colOff>
      <xdr:row>40</xdr:row>
      <xdr:rowOff>50347</xdr:rowOff>
    </xdr:from>
    <xdr:to>
      <xdr:col>6</xdr:col>
      <xdr:colOff>1023937</xdr:colOff>
      <xdr:row>70</xdr:row>
      <xdr:rowOff>47625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289149</xdr:colOff>
      <xdr:row>40</xdr:row>
      <xdr:rowOff>121783</xdr:rowOff>
    </xdr:from>
    <xdr:to>
      <xdr:col>12</xdr:col>
      <xdr:colOff>928687</xdr:colOff>
      <xdr:row>70</xdr:row>
      <xdr:rowOff>23813</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828383</xdr:colOff>
      <xdr:row>0</xdr:row>
      <xdr:rowOff>163289</xdr:rowOff>
    </xdr:from>
    <xdr:to>
      <xdr:col>1</xdr:col>
      <xdr:colOff>367393</xdr:colOff>
      <xdr:row>3</xdr:row>
      <xdr:rowOff>176894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9"/>
          <a:ext cx="1253510" cy="11974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639536</xdr:colOff>
      <xdr:row>0</xdr:row>
      <xdr:rowOff>68035</xdr:rowOff>
    </xdr:from>
    <xdr:to>
      <xdr:col>1</xdr:col>
      <xdr:colOff>662133</xdr:colOff>
      <xdr:row>3</xdr:row>
      <xdr:rowOff>340178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536" y="68035"/>
          <a:ext cx="1737097" cy="1455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884463</xdr:colOff>
      <xdr:row>0</xdr:row>
      <xdr:rowOff>95250</xdr:rowOff>
    </xdr:from>
    <xdr:to>
      <xdr:col>1</xdr:col>
      <xdr:colOff>176891</xdr:colOff>
      <xdr:row>3</xdr:row>
      <xdr:rowOff>299635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4463" y="95250"/>
          <a:ext cx="1006928" cy="13882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828383</xdr:colOff>
      <xdr:row>0</xdr:row>
      <xdr:rowOff>163286</xdr:rowOff>
    </xdr:from>
    <xdr:to>
      <xdr:col>1</xdr:col>
      <xdr:colOff>367393</xdr:colOff>
      <xdr:row>3</xdr:row>
      <xdr:rowOff>196018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6"/>
          <a:ext cx="1253510" cy="1216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828383</xdr:colOff>
      <xdr:row>0</xdr:row>
      <xdr:rowOff>163286</xdr:rowOff>
    </xdr:from>
    <xdr:to>
      <xdr:col>1</xdr:col>
      <xdr:colOff>367393</xdr:colOff>
      <xdr:row>3</xdr:row>
      <xdr:rowOff>291353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6"/>
          <a:ext cx="1253510" cy="13383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828383</xdr:colOff>
      <xdr:row>0</xdr:row>
      <xdr:rowOff>163287</xdr:rowOff>
    </xdr:from>
    <xdr:to>
      <xdr:col>1</xdr:col>
      <xdr:colOff>367393</xdr:colOff>
      <xdr:row>3</xdr:row>
      <xdr:rowOff>244930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7"/>
          <a:ext cx="1253510" cy="12654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828383</xdr:colOff>
      <xdr:row>0</xdr:row>
      <xdr:rowOff>163287</xdr:rowOff>
    </xdr:from>
    <xdr:to>
      <xdr:col>1</xdr:col>
      <xdr:colOff>367393</xdr:colOff>
      <xdr:row>3</xdr:row>
      <xdr:rowOff>244929</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7"/>
          <a:ext cx="1253510" cy="12654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828383</xdr:colOff>
      <xdr:row>0</xdr:row>
      <xdr:rowOff>163287</xdr:rowOff>
    </xdr:from>
    <xdr:to>
      <xdr:col>1</xdr:col>
      <xdr:colOff>367393</xdr:colOff>
      <xdr:row>3</xdr:row>
      <xdr:rowOff>258536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7"/>
          <a:ext cx="1253510" cy="12790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828383</xdr:colOff>
      <xdr:row>0</xdr:row>
      <xdr:rowOff>163288</xdr:rowOff>
    </xdr:from>
    <xdr:to>
      <xdr:col>1</xdr:col>
      <xdr:colOff>367393</xdr:colOff>
      <xdr:row>3</xdr:row>
      <xdr:rowOff>285751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383" y="163288"/>
          <a:ext cx="1253510" cy="13062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vmlDrawing" Target="../drawings/vmlDrawing4.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vmlDrawing" Target="../drawings/vmlDrawing6.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0000"/>
  </sheetPr>
  <dimension ref="A1:G18"/>
  <sheetViews>
    <sheetView topLeftCell="B1" workbookViewId="0">
      <selection activeCell="A19" sqref="A19:D19"/>
    </sheetView>
  </sheetViews>
  <sheetFormatPr baseColWidth="10" defaultRowHeight="12.75" x14ac:dyDescent="0.25"/>
  <cols>
    <col min="1" max="1" width="61.5703125" style="3" customWidth="1"/>
    <col min="2" max="2" width="57.5703125" style="3" customWidth="1"/>
    <col min="3" max="3" width="23.5703125" style="3" customWidth="1"/>
    <col min="4" max="4" width="21.140625" style="3" customWidth="1"/>
    <col min="5" max="6" width="22.85546875" style="3" customWidth="1"/>
    <col min="7" max="16384" width="11.42578125" style="3"/>
  </cols>
  <sheetData>
    <row r="1" spans="1:7" ht="38.25" x14ac:dyDescent="0.25">
      <c r="A1" s="1" t="s">
        <v>9</v>
      </c>
      <c r="B1" s="1" t="s">
        <v>10</v>
      </c>
      <c r="C1" s="1" t="s">
        <v>61</v>
      </c>
      <c r="D1" s="2" t="s">
        <v>45</v>
      </c>
      <c r="E1" s="2" t="s">
        <v>50</v>
      </c>
      <c r="F1" s="2" t="s">
        <v>51</v>
      </c>
      <c r="G1" s="2" t="s">
        <v>48</v>
      </c>
    </row>
    <row r="2" spans="1:7" ht="51" x14ac:dyDescent="0.25">
      <c r="A2" s="4" t="s">
        <v>18</v>
      </c>
      <c r="B2" s="4" t="s">
        <v>19</v>
      </c>
      <c r="C2" s="4" t="s">
        <v>62</v>
      </c>
      <c r="D2" s="4" t="s">
        <v>46</v>
      </c>
      <c r="E2" s="5" t="s">
        <v>54</v>
      </c>
      <c r="F2" s="5" t="s">
        <v>54</v>
      </c>
      <c r="G2" s="6" t="s">
        <v>56</v>
      </c>
    </row>
    <row r="3" spans="1:7" ht="25.5" x14ac:dyDescent="0.25">
      <c r="A3" s="4" t="s">
        <v>20</v>
      </c>
      <c r="B3" s="4" t="s">
        <v>21</v>
      </c>
      <c r="C3" s="4" t="s">
        <v>63</v>
      </c>
      <c r="D3" s="4" t="s">
        <v>47</v>
      </c>
      <c r="E3" s="5" t="s">
        <v>55</v>
      </c>
      <c r="F3" s="5" t="s">
        <v>55</v>
      </c>
      <c r="G3" s="6" t="s">
        <v>57</v>
      </c>
    </row>
    <row r="4" spans="1:7" x14ac:dyDescent="0.25">
      <c r="A4" s="4" t="s">
        <v>22</v>
      </c>
      <c r="B4" s="4" t="s">
        <v>23</v>
      </c>
      <c r="C4" s="4"/>
      <c r="D4" s="4" t="s">
        <v>59</v>
      </c>
      <c r="E4" s="5"/>
      <c r="F4" s="5"/>
      <c r="G4" s="6" t="s">
        <v>49</v>
      </c>
    </row>
    <row r="5" spans="1:7" ht="25.5" x14ac:dyDescent="0.25">
      <c r="A5" s="4" t="s">
        <v>24</v>
      </c>
      <c r="B5" s="4" t="s">
        <v>25</v>
      </c>
      <c r="C5" s="4"/>
      <c r="D5" s="4"/>
      <c r="E5" s="5"/>
      <c r="F5" s="5"/>
      <c r="G5" s="6" t="s">
        <v>58</v>
      </c>
    </row>
    <row r="6" spans="1:7" x14ac:dyDescent="0.25">
      <c r="A6" s="4" t="s">
        <v>26</v>
      </c>
      <c r="B6" s="4" t="s">
        <v>27</v>
      </c>
      <c r="C6" s="4"/>
      <c r="D6" s="4"/>
      <c r="E6" s="5"/>
      <c r="F6" s="5"/>
      <c r="G6" s="5"/>
    </row>
    <row r="7" spans="1:7" x14ac:dyDescent="0.25">
      <c r="A7" s="4" t="s">
        <v>28</v>
      </c>
      <c r="B7" s="4" t="s">
        <v>29</v>
      </c>
      <c r="C7" s="4"/>
      <c r="D7" s="4"/>
      <c r="E7" s="5"/>
      <c r="F7" s="5"/>
      <c r="G7" s="5"/>
    </row>
    <row r="8" spans="1:7" x14ac:dyDescent="0.25">
      <c r="A8" s="4" t="s">
        <v>30</v>
      </c>
      <c r="B8" s="4" t="s">
        <v>31</v>
      </c>
      <c r="C8" s="4"/>
      <c r="D8" s="4"/>
      <c r="E8" s="4"/>
      <c r="F8" s="4"/>
      <c r="G8" s="4"/>
    </row>
    <row r="9" spans="1:7" x14ac:dyDescent="0.25">
      <c r="A9" s="4" t="s">
        <v>32</v>
      </c>
      <c r="B9" s="4" t="s">
        <v>33</v>
      </c>
      <c r="C9" s="4"/>
      <c r="D9" s="4"/>
      <c r="E9" s="4"/>
      <c r="F9" s="4"/>
      <c r="G9" s="4"/>
    </row>
    <row r="10" spans="1:7" x14ac:dyDescent="0.25">
      <c r="A10" s="4" t="s">
        <v>34</v>
      </c>
      <c r="B10" s="4" t="s">
        <v>35</v>
      </c>
      <c r="C10" s="4"/>
      <c r="D10" s="4"/>
      <c r="E10" s="4"/>
      <c r="F10" s="4"/>
      <c r="G10" s="4"/>
    </row>
    <row r="11" spans="1:7" x14ac:dyDescent="0.25">
      <c r="A11" s="4" t="s">
        <v>36</v>
      </c>
      <c r="B11" s="4" t="s">
        <v>37</v>
      </c>
      <c r="C11" s="4"/>
      <c r="D11" s="4" t="s">
        <v>36</v>
      </c>
      <c r="E11" s="4"/>
      <c r="F11" s="4"/>
      <c r="G11" s="4"/>
    </row>
    <row r="12" spans="1:7" x14ac:dyDescent="0.25">
      <c r="A12" s="4" t="s">
        <v>36</v>
      </c>
      <c r="B12" s="4" t="s">
        <v>38</v>
      </c>
      <c r="C12" s="4"/>
      <c r="D12" s="4" t="s">
        <v>36</v>
      </c>
      <c r="E12" s="4"/>
      <c r="F12" s="4"/>
      <c r="G12" s="4"/>
    </row>
    <row r="13" spans="1:7" x14ac:dyDescent="0.25">
      <c r="A13" s="4" t="s">
        <v>36</v>
      </c>
      <c r="B13" s="4" t="s">
        <v>39</v>
      </c>
      <c r="C13" s="4"/>
      <c r="D13" s="4" t="s">
        <v>36</v>
      </c>
      <c r="E13" s="4"/>
      <c r="F13" s="4"/>
      <c r="G13" s="4"/>
    </row>
    <row r="14" spans="1:7" x14ac:dyDescent="0.25">
      <c r="A14" s="4" t="s">
        <v>36</v>
      </c>
      <c r="B14" s="4" t="s">
        <v>40</v>
      </c>
      <c r="C14" s="4"/>
      <c r="D14" s="4" t="s">
        <v>36</v>
      </c>
      <c r="E14" s="4"/>
      <c r="F14" s="4"/>
      <c r="G14" s="4"/>
    </row>
    <row r="15" spans="1:7" x14ac:dyDescent="0.25">
      <c r="A15" s="4" t="s">
        <v>36</v>
      </c>
      <c r="B15" s="4" t="s">
        <v>41</v>
      </c>
      <c r="C15" s="4"/>
      <c r="D15" s="4" t="s">
        <v>36</v>
      </c>
      <c r="E15" s="4"/>
      <c r="F15" s="4"/>
      <c r="G15" s="4"/>
    </row>
    <row r="16" spans="1:7" x14ac:dyDescent="0.25">
      <c r="A16" s="4" t="s">
        <v>36</v>
      </c>
      <c r="B16" s="4" t="s">
        <v>42</v>
      </c>
      <c r="C16" s="4"/>
      <c r="D16" s="4" t="s">
        <v>36</v>
      </c>
      <c r="E16" s="4"/>
      <c r="F16" s="4"/>
      <c r="G16" s="4"/>
    </row>
    <row r="17" spans="1:7" x14ac:dyDescent="0.25">
      <c r="A17" s="4" t="s">
        <v>36</v>
      </c>
      <c r="B17" s="4" t="s">
        <v>43</v>
      </c>
      <c r="C17" s="4"/>
      <c r="D17" s="4" t="s">
        <v>36</v>
      </c>
      <c r="E17" s="4"/>
      <c r="F17" s="4"/>
      <c r="G17" s="4"/>
    </row>
    <row r="18" spans="1:7" x14ac:dyDescent="0.25">
      <c r="A18" s="4" t="s">
        <v>36</v>
      </c>
      <c r="B18" s="4" t="s">
        <v>44</v>
      </c>
      <c r="C18" s="4"/>
      <c r="D18" s="4" t="s">
        <v>36</v>
      </c>
      <c r="E18" s="4"/>
      <c r="F18" s="4"/>
      <c r="G18" s="4"/>
    </row>
  </sheetData>
  <customSheetViews>
    <customSheetView guid="{70E973AE-1D2E-4973-8012-487E827A3802}" topLeftCell="B1">
      <selection activeCell="B9" sqref="B9"/>
      <pageMargins left="0.7" right="0.7" top="0.75" bottom="0.75" header="0.3" footer="0.3"/>
      <pageSetup orientation="portrait" r:id="rId1"/>
    </customSheetView>
    <customSheetView guid="{C82E1D82-CC33-4159-8967-F562CE5147B7}" topLeftCell="B1">
      <selection activeCell="B9" sqref="B9"/>
      <pageMargins left="0.7" right="0.7" top="0.75" bottom="0.75" header="0.3" footer="0.3"/>
      <pageSetup orientation="portrait" r:id="rId2"/>
    </customSheetView>
  </customSheetViews>
  <pageMargins left="0.70866141732283472" right="0.70866141732283472" top="0.74803149606299213" bottom="0.74803149606299213" header="0.31496062992125984" footer="0.31496062992125984"/>
  <pageSetup orientation="portrait" r:id="rId3"/>
  <headerFooter>
    <oddHeader>&amp;L&amp;G&amp;RCódigo: EI-FT-04 
Versión: 09 
Página: &amp;P de &amp;N
Vigente desde: 06/03/2018</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U50"/>
  <sheetViews>
    <sheetView topLeftCell="A10" zoomScale="70" zoomScaleNormal="70" zoomScalePageLayoutView="85" workbookViewId="0">
      <selection activeCell="A51" sqref="A51"/>
    </sheetView>
  </sheetViews>
  <sheetFormatPr baseColWidth="10" defaultRowHeight="12.75" x14ac:dyDescent="0.25"/>
  <cols>
    <col min="1" max="4" width="25.7109375" style="74" customWidth="1"/>
    <col min="5" max="5" width="25.7109375" style="79" customWidth="1"/>
    <col min="6" max="6" width="25.7109375" style="74" customWidth="1"/>
    <col min="7" max="7" width="42" style="74" customWidth="1"/>
    <col min="8" max="8" width="46.5703125" style="74" customWidth="1"/>
    <col min="9" max="9" width="18.42578125" style="74" customWidth="1"/>
    <col min="10" max="11" width="25.7109375" style="74" customWidth="1"/>
    <col min="12" max="12" width="28" style="74" customWidth="1"/>
    <col min="13" max="13" width="16.7109375" style="73" customWidth="1"/>
    <col min="14" max="14" width="19" style="73" customWidth="1"/>
    <col min="15" max="15" width="51.85546875" style="74" customWidth="1"/>
    <col min="16" max="16" width="25.7109375" style="93" customWidth="1"/>
    <col min="17" max="17" width="70" style="74" customWidth="1"/>
    <col min="18" max="18" width="20.140625" style="73" customWidth="1"/>
    <col min="19" max="21" width="25.7109375" style="74" customWidth="1"/>
    <col min="22" max="16384" width="11.42578125" style="74"/>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129</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31</v>
      </c>
      <c r="B6" s="57">
        <f>COUNTIF(K11:K1048576,"GESTIÓN DE LA REDUCCIÓN DEL RIESGO Y ADAPTACIÓN AL CAMBIO CLIMÁTICO")</f>
        <v>0</v>
      </c>
      <c r="C6" s="57">
        <f>COUNTIFS(K11:K1048576,"GESTIÓN DE LA REDUCCIÓN DEL RIESGO Y ADAPTACIÓN AL CAMBIO CLIMÁTICO",U11:U1048576,"NO INICIADA")</f>
        <v>0</v>
      </c>
      <c r="D6" s="55">
        <f>COUNTIFS(K11:K1048576,"GESTIÓN DE LA REDUCCIÓN DEL RIESGO Y ADAPTACIÓN AL CAMBIO CLIMÁTICO",U11:U1048576,"CERRADA")</f>
        <v>0</v>
      </c>
      <c r="E6" s="57">
        <f>COUNTIFS(K11:K1048576,"GESTIÓN DE LA REDUCCIÓN DEL RIESGO Y ADAPTACIÓN AL CAMBIO CLIMÁTICO",U11:U1048576,"ABIERTA EN DESARROLLO")</f>
        <v>0</v>
      </c>
      <c r="F6" s="57">
        <f>COUNTIFS(K11:K1048576,"GESTIÓN DE LA REDUCCIÓN DEL RIESGO Y ADAPTACIÓN AL CAMBIO CLIMÁTICO",U11:U1048576,"ABIERTA VENCIDA")</f>
        <v>0</v>
      </c>
      <c r="G6" s="80"/>
      <c r="H6" s="80"/>
      <c r="I6" s="80"/>
      <c r="J6" s="80"/>
      <c r="K6" s="80"/>
      <c r="L6" s="80"/>
      <c r="M6" s="80"/>
      <c r="N6" s="80"/>
      <c r="O6" s="80"/>
      <c r="P6" s="80"/>
      <c r="Q6" s="80"/>
      <c r="R6" s="80"/>
      <c r="S6" s="8"/>
      <c r="T6" s="8"/>
      <c r="U6" s="54"/>
    </row>
    <row r="7" spans="1:21" s="70" customFormat="1" ht="53.25" customHeight="1" thickBot="1" x14ac:dyDescent="0.3">
      <c r="A7" s="56" t="s">
        <v>23</v>
      </c>
      <c r="B7" s="57">
        <f>COUNTIF(K11:K1048576,"COMUNICACIÓN")</f>
        <v>0</v>
      </c>
      <c r="C7" s="57">
        <f>COUNTIFS(K11:K1048576,"COMUNICACIÓN",U11:U1048576,"NO INICIADA")</f>
        <v>0</v>
      </c>
      <c r="D7" s="57">
        <f>COUNTIFS(K11:K1048576,"COMUNICACIÓN",U11:U1048576,"CERRADA")</f>
        <v>0</v>
      </c>
      <c r="E7" s="57">
        <f>COUNTIFS(K11:K1048576,"COMUNICACIÓN",U11:U1048576,"ABIERTA EN DESARROLLO")</f>
        <v>0</v>
      </c>
      <c r="F7" s="55">
        <f>COUNTIFS(K11:K1048576,"COMUNICACIÓN",U11:U1048576,"ABIERTA VENCIDA")</f>
        <v>0</v>
      </c>
      <c r="G7" s="80"/>
      <c r="H7" s="80"/>
      <c r="I7" s="80"/>
      <c r="J7" s="80"/>
      <c r="K7" s="80"/>
      <c r="L7" s="80"/>
      <c r="M7" s="80"/>
      <c r="N7" s="80"/>
      <c r="O7" s="80"/>
      <c r="P7" s="80"/>
      <c r="Q7" s="80"/>
      <c r="R7" s="80"/>
      <c r="S7" s="8"/>
      <c r="T7" s="8"/>
      <c r="U7" s="54"/>
    </row>
    <row r="8" spans="1:21" s="70" customFormat="1" ht="53.25" customHeight="1" thickBot="1" x14ac:dyDescent="0.3">
      <c r="A8" s="56" t="s">
        <v>23</v>
      </c>
      <c r="B8" s="57">
        <f>COUNTIF(K11:K1048576,"PROMOCIÓN DE LA AUTOGESTIÓN CIUDADANA DEL RIESGO")</f>
        <v>0</v>
      </c>
      <c r="C8" s="57">
        <f>COUNTIFS(K11:K1048576,"PROMOCIÓN DE LA AUTOGESTIÓN CIUDADANA DEL RIESGO",U11:U1048576,"NO INICIADA")</f>
        <v>0</v>
      </c>
      <c r="D8" s="57">
        <f>COUNTIFS(K11:K1048576,"PROMOCIÓN DE LA AUTOGESTIÓN CIUDADANA DEL RIESGO",U11:U1048576,"CERRADA")</f>
        <v>0</v>
      </c>
      <c r="E8" s="57">
        <f>COUNTIFS(K11:K1048576,"PROMOCIÓN DE LA AUTOGESTIÓN CIUDADANA DEL RIESGO",U11:U1048576,"ABIERTA EN DESARROLLO")</f>
        <v>0</v>
      </c>
      <c r="F8" s="55">
        <f>COUNTIFS(K11:K1048576,"PROMOCIÓN DE LA AUTOGESTIÓN CIUDADANA DEL RIESGO",U11:U1048576,"ABIERTA VENCIDA")</f>
        <v>0</v>
      </c>
      <c r="G8" s="80"/>
      <c r="H8" s="80"/>
      <c r="I8" s="80"/>
      <c r="J8" s="80"/>
      <c r="K8" s="80"/>
      <c r="L8" s="80"/>
      <c r="M8" s="80"/>
      <c r="N8" s="80"/>
      <c r="O8" s="80"/>
      <c r="P8" s="80"/>
      <c r="Q8" s="80"/>
      <c r="R8" s="80"/>
      <c r="S8" s="8"/>
      <c r="T8" s="8"/>
      <c r="U8" s="54"/>
    </row>
    <row r="9" spans="1:21" s="70" customFormat="1" ht="54" customHeight="1" x14ac:dyDescent="0.25">
      <c r="A9" s="129" t="s">
        <v>0</v>
      </c>
      <c r="B9" s="129"/>
      <c r="C9" s="129"/>
      <c r="D9" s="129"/>
      <c r="E9" s="129"/>
      <c r="F9" s="129"/>
      <c r="G9" s="129"/>
      <c r="H9" s="129"/>
      <c r="I9" s="129"/>
      <c r="J9" s="129"/>
      <c r="K9" s="129"/>
      <c r="L9" s="129"/>
      <c r="M9" s="129"/>
      <c r="N9" s="130"/>
      <c r="O9" s="83" t="s">
        <v>1</v>
      </c>
      <c r="P9" s="131" t="s">
        <v>53</v>
      </c>
      <c r="Q9" s="129"/>
      <c r="R9" s="129"/>
      <c r="S9" s="129"/>
      <c r="T9" s="129"/>
      <c r="U9" s="130"/>
    </row>
    <row r="10" spans="1:21" s="70" customFormat="1" ht="71.25" customHeight="1" x14ac:dyDescent="0.25">
      <c r="A10" s="9" t="s">
        <v>2</v>
      </c>
      <c r="B10" s="9" t="s">
        <v>3</v>
      </c>
      <c r="C10" s="9" t="s">
        <v>4</v>
      </c>
      <c r="D10" s="9" t="s">
        <v>5</v>
      </c>
      <c r="E10" s="9" t="s">
        <v>61</v>
      </c>
      <c r="F10" s="9" t="s">
        <v>60</v>
      </c>
      <c r="G10" s="9" t="s">
        <v>7</v>
      </c>
      <c r="H10" s="9" t="s">
        <v>8</v>
      </c>
      <c r="I10" s="9" t="s">
        <v>6</v>
      </c>
      <c r="J10" s="9" t="s">
        <v>9</v>
      </c>
      <c r="K10" s="9" t="s">
        <v>10</v>
      </c>
      <c r="L10" s="9" t="s">
        <v>11</v>
      </c>
      <c r="M10" s="10" t="s">
        <v>12</v>
      </c>
      <c r="N10" s="10" t="s">
        <v>13</v>
      </c>
      <c r="O10" s="84" t="s">
        <v>14</v>
      </c>
      <c r="P10" s="66" t="s">
        <v>87</v>
      </c>
      <c r="Q10" s="84" t="s">
        <v>15</v>
      </c>
      <c r="R10" s="85" t="s">
        <v>52</v>
      </c>
      <c r="S10" s="84" t="s">
        <v>16</v>
      </c>
      <c r="T10" s="84" t="s">
        <v>17</v>
      </c>
      <c r="U10" s="86" t="s">
        <v>85</v>
      </c>
    </row>
    <row r="11" spans="1:21" x14ac:dyDescent="0.25">
      <c r="A11" s="71"/>
      <c r="B11" s="71"/>
      <c r="C11" s="71"/>
      <c r="D11" s="71"/>
      <c r="E11" s="67"/>
      <c r="F11" s="71"/>
      <c r="G11" s="71"/>
      <c r="H11" s="71"/>
      <c r="I11" s="71"/>
      <c r="J11" s="71"/>
      <c r="K11" s="71"/>
      <c r="L11" s="71"/>
      <c r="M11" s="91"/>
      <c r="N11" s="91"/>
      <c r="O11" s="71"/>
      <c r="P11" s="72"/>
      <c r="Q11" s="71"/>
      <c r="R11" s="91"/>
      <c r="S11" s="71"/>
      <c r="T11" s="71"/>
      <c r="U11" s="71"/>
    </row>
    <row r="12" spans="1:21" x14ac:dyDescent="0.25">
      <c r="A12" s="71"/>
      <c r="B12" s="71"/>
      <c r="C12" s="71"/>
      <c r="D12" s="71"/>
      <c r="E12" s="67"/>
      <c r="F12" s="71"/>
      <c r="G12" s="71"/>
      <c r="H12" s="71"/>
      <c r="I12" s="71"/>
      <c r="J12" s="71"/>
      <c r="K12" s="71"/>
      <c r="L12" s="71"/>
      <c r="M12" s="91"/>
      <c r="N12" s="91"/>
      <c r="O12" s="71"/>
      <c r="P12" s="72"/>
      <c r="Q12" s="71"/>
      <c r="R12" s="91"/>
      <c r="S12" s="71"/>
      <c r="T12" s="71"/>
      <c r="U12" s="71"/>
    </row>
    <row r="13" spans="1:21" x14ac:dyDescent="0.25">
      <c r="A13" s="71"/>
      <c r="B13" s="71"/>
      <c r="C13" s="71"/>
      <c r="D13" s="71"/>
      <c r="E13" s="67"/>
      <c r="F13" s="71"/>
      <c r="G13" s="71"/>
      <c r="H13" s="71"/>
      <c r="I13" s="71"/>
      <c r="J13" s="71"/>
      <c r="K13" s="71"/>
      <c r="L13" s="71"/>
      <c r="M13" s="91"/>
      <c r="N13" s="91"/>
      <c r="O13" s="71"/>
      <c r="P13" s="72"/>
      <c r="Q13" s="71"/>
      <c r="R13" s="91"/>
      <c r="S13" s="71"/>
      <c r="T13" s="71"/>
      <c r="U13" s="71"/>
    </row>
    <row r="14" spans="1:21" x14ac:dyDescent="0.25">
      <c r="A14" s="71"/>
      <c r="B14" s="71"/>
      <c r="C14" s="71"/>
      <c r="D14" s="71"/>
      <c r="E14" s="67"/>
      <c r="F14" s="71"/>
      <c r="G14" s="71"/>
      <c r="H14" s="71"/>
      <c r="I14" s="71"/>
      <c r="J14" s="71"/>
      <c r="K14" s="71"/>
      <c r="L14" s="71"/>
      <c r="M14" s="91"/>
      <c r="N14" s="91"/>
      <c r="O14" s="71"/>
      <c r="P14" s="72"/>
      <c r="Q14" s="71"/>
      <c r="R14" s="91"/>
      <c r="S14" s="71"/>
      <c r="T14" s="71"/>
      <c r="U14" s="71"/>
    </row>
    <row r="15" spans="1:21" x14ac:dyDescent="0.25">
      <c r="A15" s="71"/>
      <c r="B15" s="71"/>
      <c r="C15" s="71"/>
      <c r="D15" s="71"/>
      <c r="E15" s="67"/>
      <c r="F15" s="71"/>
      <c r="G15" s="71"/>
      <c r="H15" s="71"/>
      <c r="I15" s="71"/>
      <c r="J15" s="71"/>
      <c r="K15" s="71"/>
      <c r="L15" s="71"/>
      <c r="M15" s="91"/>
      <c r="N15" s="91"/>
      <c r="O15" s="71"/>
      <c r="P15" s="72"/>
      <c r="Q15" s="71"/>
      <c r="R15" s="91"/>
      <c r="S15" s="71"/>
      <c r="T15" s="71"/>
      <c r="U15" s="71"/>
    </row>
    <row r="16" spans="1:21" x14ac:dyDescent="0.25">
      <c r="A16" s="71"/>
      <c r="B16" s="71"/>
      <c r="C16" s="71"/>
      <c r="D16" s="71"/>
      <c r="E16" s="67"/>
      <c r="F16" s="71"/>
      <c r="G16" s="71"/>
      <c r="H16" s="71"/>
      <c r="I16" s="71"/>
      <c r="J16" s="71"/>
      <c r="K16" s="71"/>
      <c r="L16" s="71"/>
      <c r="M16" s="91"/>
      <c r="N16" s="91"/>
      <c r="O16" s="71"/>
      <c r="P16" s="72"/>
      <c r="Q16" s="71"/>
      <c r="R16" s="91"/>
      <c r="S16" s="71"/>
      <c r="T16" s="71"/>
      <c r="U16" s="71"/>
    </row>
    <row r="17" spans="1:21" x14ac:dyDescent="0.25">
      <c r="A17" s="71"/>
      <c r="B17" s="71"/>
      <c r="C17" s="71"/>
      <c r="D17" s="71"/>
      <c r="E17" s="67"/>
      <c r="F17" s="71"/>
      <c r="G17" s="71"/>
      <c r="H17" s="71"/>
      <c r="I17" s="71"/>
      <c r="J17" s="71"/>
      <c r="K17" s="71"/>
      <c r="L17" s="71"/>
      <c r="M17" s="91"/>
      <c r="N17" s="91"/>
      <c r="O17" s="71"/>
      <c r="P17" s="72"/>
      <c r="Q17" s="71"/>
      <c r="R17" s="91"/>
      <c r="S17" s="71"/>
      <c r="T17" s="71"/>
      <c r="U17" s="71"/>
    </row>
    <row r="18" spans="1:21" x14ac:dyDescent="0.25">
      <c r="A18" s="71"/>
      <c r="B18" s="71"/>
      <c r="C18" s="71"/>
      <c r="D18" s="71"/>
      <c r="E18" s="67"/>
      <c r="F18" s="71"/>
      <c r="G18" s="71"/>
      <c r="H18" s="71"/>
      <c r="I18" s="71"/>
      <c r="J18" s="71"/>
      <c r="K18" s="71"/>
      <c r="L18" s="71"/>
      <c r="M18" s="91"/>
      <c r="N18" s="91"/>
      <c r="O18" s="71"/>
      <c r="P18" s="72"/>
      <c r="Q18" s="71"/>
      <c r="R18" s="91"/>
      <c r="S18" s="71"/>
      <c r="T18" s="71"/>
      <c r="U18" s="71"/>
    </row>
    <row r="19" spans="1:21" x14ac:dyDescent="0.25">
      <c r="A19" s="71"/>
      <c r="B19" s="71"/>
      <c r="C19" s="71"/>
      <c r="D19" s="71"/>
      <c r="E19" s="67"/>
      <c r="F19" s="71"/>
      <c r="G19" s="71"/>
      <c r="H19" s="71"/>
      <c r="I19" s="71"/>
      <c r="J19" s="71"/>
      <c r="K19" s="71"/>
      <c r="L19" s="71"/>
      <c r="M19" s="91"/>
      <c r="N19" s="91"/>
      <c r="O19" s="71"/>
      <c r="P19" s="72"/>
      <c r="Q19" s="71"/>
      <c r="R19" s="91"/>
      <c r="S19" s="71"/>
      <c r="T19" s="71"/>
      <c r="U19" s="71"/>
    </row>
    <row r="20" spans="1:21" x14ac:dyDescent="0.25">
      <c r="A20" s="71"/>
      <c r="B20" s="71"/>
      <c r="C20" s="71"/>
      <c r="D20" s="71"/>
      <c r="E20" s="67"/>
      <c r="F20" s="71"/>
      <c r="G20" s="71"/>
      <c r="H20" s="71"/>
      <c r="I20" s="71"/>
      <c r="J20" s="71"/>
      <c r="K20" s="71"/>
      <c r="L20" s="71"/>
      <c r="M20" s="91"/>
      <c r="N20" s="91"/>
      <c r="O20" s="71"/>
      <c r="P20" s="72"/>
      <c r="Q20" s="71"/>
      <c r="R20" s="91"/>
      <c r="S20" s="71"/>
      <c r="T20" s="71"/>
      <c r="U20" s="71"/>
    </row>
    <row r="21" spans="1:21" x14ac:dyDescent="0.25">
      <c r="A21" s="71"/>
      <c r="B21" s="71"/>
      <c r="C21" s="71"/>
      <c r="D21" s="71"/>
      <c r="E21" s="67"/>
      <c r="F21" s="71"/>
      <c r="G21" s="71"/>
      <c r="H21" s="71"/>
      <c r="I21" s="71"/>
      <c r="J21" s="71"/>
      <c r="K21" s="71"/>
      <c r="L21" s="71"/>
      <c r="M21" s="91"/>
      <c r="N21" s="91"/>
      <c r="O21" s="71"/>
      <c r="P21" s="72"/>
      <c r="Q21" s="71"/>
      <c r="R21" s="91"/>
      <c r="S21" s="71"/>
      <c r="T21" s="71"/>
      <c r="U21" s="71"/>
    </row>
    <row r="22" spans="1:21" x14ac:dyDescent="0.25">
      <c r="A22" s="71"/>
      <c r="B22" s="71"/>
      <c r="C22" s="71"/>
      <c r="D22" s="71"/>
      <c r="E22" s="67"/>
      <c r="F22" s="71"/>
      <c r="G22" s="71"/>
      <c r="H22" s="71"/>
      <c r="I22" s="71"/>
      <c r="J22" s="71"/>
      <c r="K22" s="71"/>
      <c r="L22" s="71"/>
      <c r="M22" s="91"/>
      <c r="N22" s="91"/>
      <c r="O22" s="71"/>
      <c r="P22" s="72"/>
      <c r="Q22" s="71"/>
      <c r="R22" s="91"/>
      <c r="S22" s="71"/>
      <c r="T22" s="71"/>
      <c r="U22" s="71"/>
    </row>
    <row r="23" spans="1:21" x14ac:dyDescent="0.25">
      <c r="A23" s="71"/>
      <c r="B23" s="71"/>
      <c r="C23" s="71"/>
      <c r="D23" s="71"/>
      <c r="E23" s="67"/>
      <c r="F23" s="71"/>
      <c r="G23" s="71"/>
      <c r="H23" s="71"/>
      <c r="I23" s="71"/>
      <c r="J23" s="71"/>
      <c r="K23" s="71"/>
      <c r="L23" s="71"/>
      <c r="M23" s="91"/>
      <c r="N23" s="91"/>
      <c r="O23" s="71"/>
      <c r="P23" s="72"/>
      <c r="Q23" s="71"/>
      <c r="R23" s="91"/>
      <c r="S23" s="71"/>
      <c r="T23" s="71"/>
      <c r="U23" s="71"/>
    </row>
    <row r="24" spans="1:21" x14ac:dyDescent="0.25">
      <c r="A24" s="71"/>
      <c r="B24" s="71"/>
      <c r="C24" s="71"/>
      <c r="D24" s="71"/>
      <c r="E24" s="67"/>
      <c r="F24" s="71"/>
      <c r="G24" s="71"/>
      <c r="H24" s="71"/>
      <c r="I24" s="71"/>
      <c r="J24" s="71"/>
      <c r="K24" s="71"/>
      <c r="L24" s="71"/>
      <c r="M24" s="91"/>
      <c r="N24" s="91"/>
      <c r="O24" s="71"/>
      <c r="P24" s="72"/>
      <c r="Q24" s="71"/>
      <c r="R24" s="91"/>
      <c r="S24" s="71"/>
      <c r="T24" s="71"/>
      <c r="U24" s="71"/>
    </row>
    <row r="25" spans="1:21" x14ac:dyDescent="0.25">
      <c r="A25" s="71"/>
      <c r="B25" s="71"/>
      <c r="C25" s="71"/>
      <c r="D25" s="71"/>
      <c r="E25" s="67"/>
      <c r="F25" s="71"/>
      <c r="G25" s="71"/>
      <c r="H25" s="71"/>
      <c r="I25" s="71"/>
      <c r="J25" s="71"/>
      <c r="K25" s="71"/>
      <c r="L25" s="71"/>
      <c r="M25" s="91"/>
      <c r="N25" s="91"/>
      <c r="O25" s="71"/>
      <c r="P25" s="72"/>
      <c r="Q25" s="71"/>
      <c r="R25" s="91"/>
      <c r="S25" s="71"/>
      <c r="T25" s="71"/>
      <c r="U25" s="71"/>
    </row>
    <row r="26" spans="1:21" x14ac:dyDescent="0.25">
      <c r="A26" s="71"/>
      <c r="B26" s="71"/>
      <c r="C26" s="71"/>
      <c r="D26" s="71"/>
      <c r="E26" s="67"/>
      <c r="F26" s="71"/>
      <c r="G26" s="71"/>
      <c r="H26" s="71"/>
      <c r="I26" s="71"/>
      <c r="J26" s="71"/>
      <c r="K26" s="71"/>
      <c r="L26" s="71"/>
      <c r="M26" s="91"/>
      <c r="N26" s="91"/>
      <c r="O26" s="71"/>
      <c r="P26" s="72"/>
      <c r="Q26" s="71"/>
      <c r="R26" s="91"/>
      <c r="S26" s="71"/>
      <c r="T26" s="71"/>
      <c r="U26" s="71"/>
    </row>
    <row r="27" spans="1:21" x14ac:dyDescent="0.25">
      <c r="A27" s="71"/>
      <c r="B27" s="71"/>
      <c r="C27" s="71"/>
      <c r="D27" s="71"/>
      <c r="E27" s="67"/>
      <c r="F27" s="71"/>
      <c r="G27" s="71"/>
      <c r="H27" s="71"/>
      <c r="I27" s="71"/>
      <c r="J27" s="71"/>
      <c r="K27" s="71"/>
      <c r="L27" s="71"/>
      <c r="M27" s="91"/>
      <c r="N27" s="91"/>
      <c r="O27" s="71"/>
      <c r="P27" s="72"/>
      <c r="Q27" s="71"/>
      <c r="R27" s="91"/>
      <c r="S27" s="71"/>
      <c r="T27" s="71"/>
      <c r="U27" s="71"/>
    </row>
    <row r="28" spans="1:21" x14ac:dyDescent="0.25">
      <c r="A28" s="71"/>
      <c r="B28" s="71"/>
      <c r="C28" s="71"/>
      <c r="D28" s="71"/>
      <c r="E28" s="67"/>
      <c r="F28" s="71"/>
      <c r="G28" s="71"/>
      <c r="H28" s="71"/>
      <c r="I28" s="71"/>
      <c r="J28" s="71"/>
      <c r="K28" s="71"/>
      <c r="L28" s="71"/>
      <c r="M28" s="91"/>
      <c r="N28" s="91"/>
      <c r="O28" s="71"/>
      <c r="P28" s="72"/>
      <c r="Q28" s="71"/>
      <c r="R28" s="91"/>
      <c r="S28" s="71"/>
      <c r="T28" s="71"/>
      <c r="U28" s="71"/>
    </row>
    <row r="29" spans="1:21" x14ac:dyDescent="0.25">
      <c r="A29" s="71"/>
      <c r="B29" s="71"/>
      <c r="C29" s="71"/>
      <c r="D29" s="71"/>
      <c r="E29" s="67"/>
      <c r="F29" s="71"/>
      <c r="G29" s="71"/>
      <c r="H29" s="71"/>
      <c r="I29" s="71"/>
      <c r="J29" s="71"/>
      <c r="K29" s="71"/>
      <c r="L29" s="71"/>
      <c r="M29" s="91"/>
      <c r="N29" s="91"/>
      <c r="O29" s="71"/>
      <c r="P29" s="72"/>
      <c r="Q29" s="71"/>
      <c r="R29" s="91"/>
      <c r="S29" s="71"/>
      <c r="T29" s="71"/>
      <c r="U29" s="71"/>
    </row>
    <row r="30" spans="1:21" x14ac:dyDescent="0.25">
      <c r="A30" s="71"/>
      <c r="B30" s="71"/>
      <c r="C30" s="71"/>
      <c r="D30" s="71"/>
      <c r="E30" s="67"/>
      <c r="F30" s="71"/>
      <c r="G30" s="71"/>
      <c r="H30" s="71"/>
      <c r="I30" s="71"/>
      <c r="J30" s="71"/>
      <c r="K30" s="71"/>
      <c r="L30" s="71"/>
      <c r="M30" s="91"/>
      <c r="N30" s="91"/>
      <c r="O30" s="71"/>
      <c r="P30" s="72"/>
      <c r="Q30" s="71"/>
      <c r="R30" s="91"/>
      <c r="S30" s="71"/>
      <c r="T30" s="71"/>
      <c r="U30" s="71"/>
    </row>
    <row r="31" spans="1:21" x14ac:dyDescent="0.25">
      <c r="A31" s="71"/>
      <c r="B31" s="71"/>
      <c r="C31" s="71"/>
      <c r="D31" s="71"/>
      <c r="E31" s="67"/>
      <c r="F31" s="71"/>
      <c r="G31" s="71"/>
      <c r="H31" s="71"/>
      <c r="I31" s="71"/>
      <c r="J31" s="71"/>
      <c r="K31" s="71"/>
      <c r="L31" s="71"/>
      <c r="M31" s="91"/>
      <c r="N31" s="91"/>
      <c r="O31" s="71"/>
      <c r="P31" s="72"/>
      <c r="Q31" s="71"/>
      <c r="R31" s="91"/>
      <c r="S31" s="71"/>
      <c r="T31" s="71"/>
      <c r="U31" s="71"/>
    </row>
    <row r="32" spans="1:21" x14ac:dyDescent="0.25">
      <c r="A32" s="71"/>
      <c r="B32" s="71"/>
      <c r="C32" s="71"/>
      <c r="D32" s="71"/>
      <c r="E32" s="67"/>
      <c r="F32" s="71"/>
      <c r="G32" s="71"/>
      <c r="H32" s="71"/>
      <c r="I32" s="71"/>
      <c r="J32" s="71"/>
      <c r="K32" s="71"/>
      <c r="L32" s="71"/>
      <c r="M32" s="91"/>
      <c r="N32" s="91"/>
      <c r="O32" s="71"/>
      <c r="P32" s="72"/>
      <c r="Q32" s="71"/>
      <c r="R32" s="91"/>
      <c r="S32" s="71"/>
      <c r="T32" s="71"/>
      <c r="U32" s="71"/>
    </row>
    <row r="33" spans="1:21" x14ac:dyDescent="0.25">
      <c r="A33" s="71"/>
      <c r="B33" s="71"/>
      <c r="C33" s="71"/>
      <c r="D33" s="71"/>
      <c r="E33" s="67"/>
      <c r="F33" s="71"/>
      <c r="G33" s="71"/>
      <c r="H33" s="71"/>
      <c r="I33" s="71"/>
      <c r="J33" s="71"/>
      <c r="K33" s="71"/>
      <c r="L33" s="71"/>
      <c r="M33" s="91"/>
      <c r="N33" s="91"/>
      <c r="O33" s="71"/>
      <c r="P33" s="72"/>
      <c r="Q33" s="71"/>
      <c r="R33" s="91"/>
      <c r="S33" s="71"/>
      <c r="T33" s="71"/>
      <c r="U33" s="71"/>
    </row>
    <row r="34" spans="1:21" x14ac:dyDescent="0.25">
      <c r="A34" s="71"/>
      <c r="B34" s="71"/>
      <c r="C34" s="71"/>
      <c r="D34" s="71"/>
      <c r="E34" s="67"/>
      <c r="F34" s="71"/>
      <c r="G34" s="71"/>
      <c r="H34" s="71"/>
      <c r="I34" s="71"/>
      <c r="J34" s="71"/>
      <c r="K34" s="71"/>
      <c r="L34" s="71"/>
      <c r="M34" s="91"/>
      <c r="N34" s="91"/>
      <c r="O34" s="71"/>
      <c r="P34" s="72"/>
      <c r="Q34" s="71"/>
      <c r="R34" s="91"/>
      <c r="S34" s="71"/>
      <c r="T34" s="71"/>
      <c r="U34" s="71"/>
    </row>
    <row r="35" spans="1:21" x14ac:dyDescent="0.25">
      <c r="A35" s="71"/>
      <c r="B35" s="71"/>
      <c r="C35" s="71"/>
      <c r="D35" s="71"/>
      <c r="E35" s="67"/>
      <c r="F35" s="71"/>
      <c r="G35" s="71"/>
      <c r="H35" s="71"/>
      <c r="I35" s="71"/>
      <c r="J35" s="71"/>
      <c r="K35" s="71"/>
      <c r="L35" s="71"/>
      <c r="M35" s="91"/>
      <c r="N35" s="91"/>
      <c r="O35" s="71"/>
      <c r="P35" s="72"/>
      <c r="Q35" s="71"/>
      <c r="R35" s="91"/>
      <c r="S35" s="71"/>
      <c r="T35" s="71"/>
      <c r="U35" s="71"/>
    </row>
    <row r="36" spans="1:21" x14ac:dyDescent="0.25">
      <c r="A36" s="71"/>
      <c r="B36" s="71"/>
      <c r="C36" s="71"/>
      <c r="D36" s="71"/>
      <c r="E36" s="67"/>
      <c r="F36" s="71"/>
      <c r="G36" s="71"/>
      <c r="H36" s="71"/>
      <c r="I36" s="71"/>
      <c r="J36" s="71"/>
      <c r="K36" s="71"/>
      <c r="L36" s="71"/>
      <c r="M36" s="91"/>
      <c r="N36" s="91"/>
      <c r="O36" s="71"/>
      <c r="P36" s="72"/>
      <c r="Q36" s="71"/>
      <c r="R36" s="91"/>
      <c r="S36" s="71"/>
      <c r="T36" s="71"/>
      <c r="U36" s="71"/>
    </row>
    <row r="37" spans="1:21" x14ac:dyDescent="0.25">
      <c r="A37" s="71"/>
      <c r="B37" s="71"/>
      <c r="C37" s="71"/>
      <c r="D37" s="71"/>
      <c r="E37" s="67"/>
      <c r="F37" s="71"/>
      <c r="G37" s="71"/>
      <c r="H37" s="71"/>
      <c r="I37" s="71"/>
      <c r="J37" s="71"/>
      <c r="K37" s="71"/>
      <c r="L37" s="71"/>
      <c r="M37" s="91"/>
      <c r="N37" s="91"/>
      <c r="O37" s="71"/>
      <c r="P37" s="72"/>
      <c r="Q37" s="71"/>
      <c r="R37" s="91"/>
      <c r="S37" s="71"/>
      <c r="T37" s="71"/>
      <c r="U37" s="71"/>
    </row>
    <row r="38" spans="1:21" x14ac:dyDescent="0.25">
      <c r="A38" s="71"/>
      <c r="B38" s="71"/>
      <c r="C38" s="71"/>
      <c r="D38" s="71"/>
      <c r="E38" s="67"/>
      <c r="F38" s="71"/>
      <c r="G38" s="71"/>
      <c r="H38" s="71"/>
      <c r="I38" s="71"/>
      <c r="J38" s="71"/>
      <c r="K38" s="71"/>
      <c r="L38" s="71"/>
      <c r="M38" s="91"/>
      <c r="N38" s="91"/>
      <c r="O38" s="71"/>
      <c r="P38" s="72"/>
      <c r="Q38" s="71"/>
      <c r="R38" s="91"/>
      <c r="S38" s="71"/>
      <c r="T38" s="71"/>
      <c r="U38" s="71"/>
    </row>
    <row r="39" spans="1:21" x14ac:dyDescent="0.25">
      <c r="A39" s="71"/>
      <c r="B39" s="71"/>
      <c r="C39" s="71"/>
      <c r="D39" s="71"/>
      <c r="E39" s="67"/>
      <c r="F39" s="71"/>
      <c r="G39" s="71"/>
      <c r="H39" s="71"/>
      <c r="I39" s="71"/>
      <c r="J39" s="71"/>
      <c r="K39" s="71"/>
      <c r="L39" s="71"/>
      <c r="M39" s="91"/>
      <c r="N39" s="91"/>
      <c r="O39" s="71"/>
      <c r="P39" s="72"/>
      <c r="Q39" s="71"/>
      <c r="R39" s="91"/>
      <c r="S39" s="71"/>
      <c r="T39" s="71"/>
      <c r="U39" s="71"/>
    </row>
    <row r="40" spans="1:21" x14ac:dyDescent="0.25">
      <c r="A40" s="71"/>
      <c r="B40" s="71"/>
      <c r="C40" s="71"/>
      <c r="D40" s="71"/>
      <c r="E40" s="67"/>
      <c r="F40" s="71"/>
      <c r="G40" s="71"/>
      <c r="H40" s="71"/>
      <c r="I40" s="71"/>
      <c r="J40" s="71"/>
      <c r="K40" s="71"/>
      <c r="L40" s="71"/>
      <c r="M40" s="91"/>
      <c r="N40" s="91"/>
      <c r="O40" s="71"/>
      <c r="P40" s="72"/>
      <c r="Q40" s="71"/>
      <c r="R40" s="91"/>
      <c r="S40" s="71"/>
      <c r="T40" s="71"/>
      <c r="U40" s="71"/>
    </row>
    <row r="41" spans="1:21" x14ac:dyDescent="0.25">
      <c r="A41" s="71"/>
      <c r="B41" s="71"/>
      <c r="C41" s="71"/>
      <c r="D41" s="71"/>
      <c r="E41" s="67"/>
      <c r="F41" s="71"/>
      <c r="G41" s="71"/>
      <c r="H41" s="71"/>
      <c r="I41" s="71"/>
      <c r="J41" s="71"/>
      <c r="K41" s="71"/>
      <c r="L41" s="71"/>
      <c r="M41" s="91"/>
      <c r="N41" s="91"/>
      <c r="O41" s="71"/>
      <c r="P41" s="72"/>
      <c r="Q41" s="71"/>
      <c r="R41" s="91"/>
      <c r="S41" s="71"/>
      <c r="T41" s="71"/>
      <c r="U41" s="71"/>
    </row>
    <row r="42" spans="1:21" x14ac:dyDescent="0.25">
      <c r="A42" s="71"/>
      <c r="B42" s="71"/>
      <c r="C42" s="71"/>
      <c r="D42" s="71"/>
      <c r="E42" s="67"/>
      <c r="F42" s="71"/>
      <c r="G42" s="71"/>
      <c r="H42" s="71"/>
      <c r="I42" s="71"/>
      <c r="J42" s="71"/>
      <c r="K42" s="71"/>
      <c r="L42" s="71"/>
      <c r="M42" s="91"/>
      <c r="N42" s="91"/>
      <c r="O42" s="71"/>
      <c r="P42" s="72"/>
      <c r="Q42" s="71"/>
      <c r="R42" s="91"/>
      <c r="S42" s="71"/>
      <c r="T42" s="71"/>
      <c r="U42" s="71"/>
    </row>
    <row r="43" spans="1:21" x14ac:dyDescent="0.25">
      <c r="A43" s="71"/>
      <c r="B43" s="71"/>
      <c r="C43" s="71"/>
      <c r="D43" s="71"/>
      <c r="E43" s="67"/>
      <c r="F43" s="71"/>
      <c r="G43" s="71"/>
      <c r="H43" s="71"/>
      <c r="I43" s="71"/>
      <c r="J43" s="71"/>
      <c r="K43" s="71"/>
      <c r="L43" s="71"/>
      <c r="M43" s="91"/>
      <c r="N43" s="91"/>
      <c r="O43" s="71"/>
      <c r="P43" s="72"/>
      <c r="Q43" s="71"/>
      <c r="R43" s="91"/>
      <c r="S43" s="71"/>
      <c r="T43" s="71"/>
      <c r="U43" s="71"/>
    </row>
    <row r="44" spans="1:21" x14ac:dyDescent="0.25">
      <c r="A44" s="71"/>
      <c r="B44" s="71"/>
      <c r="C44" s="71"/>
      <c r="D44" s="71"/>
      <c r="E44" s="67"/>
      <c r="F44" s="71"/>
      <c r="G44" s="71"/>
      <c r="H44" s="71"/>
      <c r="I44" s="71"/>
      <c r="J44" s="71"/>
      <c r="K44" s="71"/>
      <c r="L44" s="71"/>
      <c r="M44" s="91"/>
      <c r="N44" s="91"/>
      <c r="O44" s="71"/>
      <c r="P44" s="72"/>
      <c r="Q44" s="71"/>
      <c r="R44" s="91"/>
      <c r="S44" s="71"/>
      <c r="T44" s="71"/>
      <c r="U44" s="71"/>
    </row>
    <row r="45" spans="1:21" x14ac:dyDescent="0.25">
      <c r="A45" s="71"/>
      <c r="B45" s="71"/>
      <c r="C45" s="71"/>
      <c r="D45" s="71"/>
      <c r="E45" s="67"/>
      <c r="F45" s="71"/>
      <c r="G45" s="71"/>
      <c r="H45" s="71"/>
      <c r="I45" s="71"/>
      <c r="J45" s="71"/>
      <c r="K45" s="71"/>
      <c r="L45" s="71"/>
      <c r="M45" s="91"/>
      <c r="N45" s="91"/>
      <c r="O45" s="71"/>
      <c r="P45" s="72"/>
      <c r="Q45" s="71"/>
      <c r="R45" s="91"/>
      <c r="S45" s="71"/>
      <c r="T45" s="71"/>
      <c r="U45" s="71"/>
    </row>
    <row r="46" spans="1:21" x14ac:dyDescent="0.25">
      <c r="A46" s="71"/>
      <c r="B46" s="71"/>
      <c r="C46" s="71"/>
      <c r="D46" s="71"/>
      <c r="E46" s="67"/>
      <c r="F46" s="71"/>
      <c r="G46" s="71"/>
      <c r="H46" s="71"/>
      <c r="I46" s="71"/>
      <c r="J46" s="71"/>
      <c r="K46" s="71"/>
      <c r="L46" s="71"/>
      <c r="M46" s="91"/>
      <c r="N46" s="91"/>
      <c r="O46" s="71"/>
      <c r="P46" s="72"/>
      <c r="Q46" s="71"/>
      <c r="R46" s="91"/>
      <c r="S46" s="71"/>
      <c r="T46" s="71"/>
      <c r="U46" s="71"/>
    </row>
    <row r="47" spans="1:21" x14ac:dyDescent="0.25">
      <c r="A47" s="71"/>
      <c r="B47" s="71"/>
      <c r="C47" s="71"/>
      <c r="D47" s="71"/>
      <c r="E47" s="67"/>
      <c r="F47" s="71"/>
      <c r="G47" s="71"/>
      <c r="H47" s="71"/>
      <c r="I47" s="71"/>
      <c r="J47" s="71"/>
      <c r="K47" s="71"/>
      <c r="L47" s="71"/>
      <c r="M47" s="91"/>
      <c r="N47" s="91"/>
      <c r="O47" s="71"/>
      <c r="P47" s="72"/>
      <c r="Q47" s="71"/>
      <c r="R47" s="91"/>
      <c r="S47" s="71"/>
      <c r="T47" s="71"/>
      <c r="U47" s="71"/>
    </row>
    <row r="48" spans="1:21" x14ac:dyDescent="0.25">
      <c r="A48" s="71"/>
      <c r="B48" s="71"/>
      <c r="C48" s="71"/>
      <c r="D48" s="71"/>
      <c r="E48" s="67"/>
      <c r="F48" s="71"/>
      <c r="G48" s="71"/>
      <c r="H48" s="71"/>
      <c r="I48" s="71"/>
      <c r="J48" s="71"/>
      <c r="K48" s="71"/>
      <c r="L48" s="71"/>
      <c r="M48" s="91"/>
      <c r="N48" s="91"/>
      <c r="O48" s="71"/>
      <c r="P48" s="72"/>
      <c r="Q48" s="71"/>
      <c r="R48" s="91"/>
      <c r="S48" s="71"/>
      <c r="T48" s="71"/>
      <c r="U48" s="71"/>
    </row>
    <row r="49" spans="1:21" x14ac:dyDescent="0.25">
      <c r="A49" s="71"/>
      <c r="B49" s="71"/>
      <c r="C49" s="71"/>
      <c r="D49" s="71"/>
      <c r="E49" s="67"/>
      <c r="F49" s="71"/>
      <c r="G49" s="71"/>
      <c r="H49" s="71"/>
      <c r="I49" s="71"/>
      <c r="J49" s="71"/>
      <c r="K49" s="71"/>
      <c r="L49" s="71"/>
      <c r="M49" s="91"/>
      <c r="N49" s="91"/>
      <c r="O49" s="71"/>
      <c r="P49" s="72"/>
      <c r="Q49" s="71"/>
      <c r="R49" s="91"/>
      <c r="S49" s="71"/>
      <c r="T49" s="71"/>
      <c r="U49" s="71"/>
    </row>
    <row r="50" spans="1:21" x14ac:dyDescent="0.25">
      <c r="A50" s="71"/>
      <c r="B50" s="71"/>
      <c r="C50" s="71"/>
      <c r="D50" s="71"/>
      <c r="E50" s="67"/>
      <c r="F50" s="71"/>
      <c r="G50" s="71"/>
      <c r="H50" s="71"/>
      <c r="I50" s="71"/>
      <c r="J50" s="71"/>
      <c r="K50" s="71"/>
      <c r="L50" s="71"/>
      <c r="M50" s="91"/>
      <c r="N50" s="91"/>
      <c r="O50" s="71"/>
      <c r="P50" s="72"/>
      <c r="Q50" s="71"/>
      <c r="R50" s="91"/>
      <c r="S50" s="71"/>
      <c r="T50" s="71"/>
      <c r="U50" s="71"/>
    </row>
  </sheetData>
  <autoFilter ref="A10:U10">
    <sortState ref="A6:U217">
      <sortCondition ref="N5"/>
    </sortState>
  </autoFilter>
  <customSheetViews>
    <customSheetView guid="{70E973AE-1D2E-4973-8012-487E827A3802}" scale="55" showAutoFilter="1">
      <selection activeCell="H14" sqref="H14"/>
      <pageMargins left="0.7" right="0.7" top="0.75" bottom="0.75" header="0.3" footer="0.3"/>
      <autoFilter ref="A9:U9">
        <sortState ref="A6:U217">
          <sortCondition ref="N5"/>
        </sortState>
      </autoFilter>
    </customSheetView>
    <customSheetView guid="{C82E1D82-CC33-4159-8967-F562CE5147B7}" scale="55" showAutoFilter="1">
      <selection activeCell="H14" sqref="H14"/>
      <pageMargins left="0.7" right="0.7" top="0.75" bottom="0.75" header="0.3" footer="0.3"/>
      <autoFilter ref="A9:U9">
        <sortState ref="A6:U217">
          <sortCondition ref="N5"/>
        </sortState>
      </autoFilter>
    </customSheetView>
  </customSheetViews>
  <mergeCells count="4">
    <mergeCell ref="A9:N9"/>
    <mergeCell ref="P9:U9"/>
    <mergeCell ref="A1:B4"/>
    <mergeCell ref="C1:S4"/>
  </mergeCells>
  <conditionalFormatting sqref="S10:T10">
    <cfRule type="cellIs" dxfId="90" priority="168" stopIfTrue="1" operator="equal">
      <formula>"1: Cumple Parcialmente"</formula>
    </cfRule>
  </conditionalFormatting>
  <conditionalFormatting sqref="U10">
    <cfRule type="cellIs" dxfId="89" priority="175" stopIfTrue="1" operator="equal">
      <formula>"ABIERTA"</formula>
    </cfRule>
    <cfRule type="cellIs" dxfId="88" priority="176" stopIfTrue="1" operator="equal">
      <formula>"CERRADA"</formula>
    </cfRule>
  </conditionalFormatting>
  <conditionalFormatting sqref="S10:T10">
    <cfRule type="cellIs" dxfId="87" priority="170" stopIfTrue="1" operator="equal">
      <formula>"2: Cumple "</formula>
    </cfRule>
  </conditionalFormatting>
  <conditionalFormatting sqref="S10:T10">
    <cfRule type="cellIs" dxfId="86" priority="169" stopIfTrue="1" operator="equal">
      <formula>"0: No cumple"</formula>
    </cfRule>
  </conditionalFormatting>
  <conditionalFormatting sqref="S5:T6">
    <cfRule type="cellIs" dxfId="85" priority="29" stopIfTrue="1" operator="equal">
      <formula>"1: Cumple Parcialmente"</formula>
    </cfRule>
  </conditionalFormatting>
  <conditionalFormatting sqref="U5:U6">
    <cfRule type="cellIs" dxfId="84" priority="32" stopIfTrue="1" operator="equal">
      <formula>"ABIERTA"</formula>
    </cfRule>
    <cfRule type="cellIs" dxfId="83" priority="33" stopIfTrue="1" operator="equal">
      <formula>"CERRADA"</formula>
    </cfRule>
  </conditionalFormatting>
  <conditionalFormatting sqref="S5:T6">
    <cfRule type="cellIs" dxfId="82" priority="31" stopIfTrue="1" operator="equal">
      <formula>"2: Cumple "</formula>
    </cfRule>
  </conditionalFormatting>
  <conditionalFormatting sqref="S5:T6">
    <cfRule type="cellIs" dxfId="81" priority="30" stopIfTrue="1" operator="equal">
      <formula>"0: No cumple"</formula>
    </cfRule>
  </conditionalFormatting>
  <conditionalFormatting sqref="D6">
    <cfRule type="iconSet" priority="26">
      <iconSet iconSet="3Symbols">
        <cfvo type="percent" val="0"/>
        <cfvo type="formula" val="$B$6*(0.3)"/>
        <cfvo type="formula" val="$B$6*(0.9)"/>
      </iconSet>
    </cfRule>
    <cfRule type="cellIs" dxfId="80" priority="27" operator="equal">
      <formula>$B$6</formula>
    </cfRule>
    <cfRule type="cellIs" dxfId="79" priority="28" operator="equal">
      <formula>0</formula>
    </cfRule>
  </conditionalFormatting>
  <conditionalFormatting sqref="F6">
    <cfRule type="cellIs" dxfId="78" priority="23" operator="equal">
      <formula>0</formula>
    </cfRule>
    <cfRule type="cellIs" dxfId="77" priority="24" operator="equal">
      <formula>$B$6</formula>
    </cfRule>
  </conditionalFormatting>
  <conditionalFormatting sqref="S7:T7">
    <cfRule type="cellIs" dxfId="76" priority="18" stopIfTrue="1" operator="equal">
      <formula>"1: Cumple Parcialmente"</formula>
    </cfRule>
  </conditionalFormatting>
  <conditionalFormatting sqref="U7">
    <cfRule type="cellIs" dxfId="75" priority="21" stopIfTrue="1" operator="equal">
      <formula>"ABIERTA"</formula>
    </cfRule>
    <cfRule type="cellIs" dxfId="74" priority="22" stopIfTrue="1" operator="equal">
      <formula>"CERRADA"</formula>
    </cfRule>
  </conditionalFormatting>
  <conditionalFormatting sqref="S7:T7">
    <cfRule type="cellIs" dxfId="73" priority="20" stopIfTrue="1" operator="equal">
      <formula>"2: Cumple "</formula>
    </cfRule>
  </conditionalFormatting>
  <conditionalFormatting sqref="S7:T7">
    <cfRule type="cellIs" dxfId="72" priority="19" stopIfTrue="1" operator="equal">
      <formula>"0: No cumple"</formula>
    </cfRule>
  </conditionalFormatting>
  <conditionalFormatting sqref="D7">
    <cfRule type="cellIs" dxfId="71" priority="17" operator="equal">
      <formula>0</formula>
    </cfRule>
  </conditionalFormatting>
  <conditionalFormatting sqref="F7">
    <cfRule type="cellIs" dxfId="70" priority="15" operator="equal">
      <formula>0</formula>
    </cfRule>
  </conditionalFormatting>
  <conditionalFormatting sqref="S8:T8">
    <cfRule type="cellIs" dxfId="69" priority="7" stopIfTrue="1" operator="equal">
      <formula>"1: Cumple Parcialmente"</formula>
    </cfRule>
  </conditionalFormatting>
  <conditionalFormatting sqref="U8">
    <cfRule type="cellIs" dxfId="68" priority="10" stopIfTrue="1" operator="equal">
      <formula>"ABIERTA"</formula>
    </cfRule>
    <cfRule type="cellIs" dxfId="67" priority="11" stopIfTrue="1" operator="equal">
      <formula>"CERRADA"</formula>
    </cfRule>
  </conditionalFormatting>
  <conditionalFormatting sqref="S8:T8">
    <cfRule type="cellIs" dxfId="66" priority="9" stopIfTrue="1" operator="equal">
      <formula>"2: Cumple "</formula>
    </cfRule>
  </conditionalFormatting>
  <conditionalFormatting sqref="S8:T8">
    <cfRule type="cellIs" dxfId="65" priority="8" stopIfTrue="1" operator="equal">
      <formula>"0: No cumple"</formula>
    </cfRule>
  </conditionalFormatting>
  <conditionalFormatting sqref="D8">
    <cfRule type="cellIs" dxfId="64" priority="6" operator="equal">
      <formula>0</formula>
    </cfRule>
  </conditionalFormatting>
  <conditionalFormatting sqref="F8">
    <cfRule type="cellIs" dxfId="63" priority="4" operator="equal">
      <formula>0</formula>
    </cfRule>
  </conditionalFormatting>
  <dataValidations disablePrompts="1" count="2">
    <dataValidation type="whole" allowBlank="1" showInputMessage="1" showErrorMessage="1" sqref="B11:B50">
      <formula1>2014</formula1>
      <formula2>2050</formula2>
    </dataValidation>
    <dataValidation type="date" allowBlank="1" showInputMessage="1" showErrorMessage="1" sqref="M11:N50 R11:R50">
      <formula1>41640</formula1>
      <formula2>55153</formula2>
    </dataValidation>
  </dataValidations>
  <pageMargins left="0.70866141732283472" right="0.70866141732283472" top="0.74803149606299213" bottom="0.74803149606299213" header="0.31496062992125984" footer="0.31496062992125984"/>
  <pageSetup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cellIs" priority="164" operator="equal" id="{723A6508-3FA5-4049-891F-5A57FB6C3994}">
            <xm:f>'DICCIONARIO DE DATOS'!$F$3</xm:f>
            <x14:dxf>
              <font>
                <color rgb="FF9C0006"/>
              </font>
              <fill>
                <patternFill>
                  <bgColor rgb="FFFFC7CE"/>
                </patternFill>
              </fill>
            </x14:dxf>
          </x14:cfRule>
          <x14:cfRule type="cellIs" priority="165" operator="equal" id="{DDF6A007-2F54-47E3-BE86-62066696F7E3}">
            <xm:f>'DICCIONARIO DE DATOS'!$F$2</xm:f>
            <x14:dxf>
              <font>
                <color rgb="FF006100"/>
              </font>
              <fill>
                <patternFill>
                  <bgColor rgb="FFC6EFCE"/>
                </patternFill>
              </fill>
            </x14:dxf>
          </x14:cfRule>
          <xm:sqref>T11:T50</xm:sqref>
        </x14:conditionalFormatting>
        <x14:conditionalFormatting xmlns:xm="http://schemas.microsoft.com/office/excel/2006/main">
          <x14:cfRule type="cellIs" priority="162" operator="equal" id="{0890B4B8-B0B5-4BE3-AD47-C478F8DE2B94}">
            <xm:f>'DICCIONARIO DE DATOS'!$E$3</xm:f>
            <x14:dxf>
              <font>
                <color rgb="FF9C0006"/>
              </font>
              <fill>
                <patternFill>
                  <bgColor rgb="FFFFC7CE"/>
                </patternFill>
              </fill>
            </x14:dxf>
          </x14:cfRule>
          <x14:cfRule type="cellIs" priority="163" operator="equal" id="{751F9C39-9E31-4F48-94B8-AB746581CA5E}">
            <xm:f>'DICCIONARIO DE DATOS'!$E$2</xm:f>
            <x14:dxf>
              <font>
                <color rgb="FF006100"/>
              </font>
              <fill>
                <patternFill>
                  <bgColor rgb="FFC6EFCE"/>
                </patternFill>
              </fill>
            </x14:dxf>
          </x14:cfRule>
          <xm:sqref>S11:S50</xm:sqref>
        </x14:conditionalFormatting>
        <x14:conditionalFormatting xmlns:xm="http://schemas.microsoft.com/office/excel/2006/main">
          <x14:cfRule type="cellIs" priority="34" operator="equal" id="{16C6783C-2F53-45C3-B966-509A1E02A7DB}">
            <xm:f>'DICCIONARIO DE DATOS'!$G$3</xm:f>
            <x14:dxf>
              <font>
                <color rgb="FF9C0006"/>
              </font>
              <fill>
                <patternFill>
                  <bgColor rgb="FFFFC7CE"/>
                </patternFill>
              </fill>
            </x14:dxf>
          </x14:cfRule>
          <x14:cfRule type="cellIs" priority="35" operator="equal" id="{EE988D65-B5F3-4E6C-AB67-503399456B01}">
            <xm:f>'DICCIONARIO DE DATOS'!$G$2</xm:f>
            <x14:dxf>
              <font>
                <color rgb="FF006100"/>
              </font>
              <fill>
                <patternFill>
                  <bgColor rgb="FFC6EFCE"/>
                </patternFill>
              </fill>
            </x14:dxf>
          </x14:cfRule>
          <xm:sqref>U11:U50</xm:sqref>
        </x14:conditionalFormatting>
        <x14:conditionalFormatting xmlns:xm="http://schemas.microsoft.com/office/excel/2006/main">
          <x14:cfRule type="iconSet" priority="25" id="{D8C401A6-8D5E-428A-8670-819D0BD629BD}">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 xmlns:xm="http://schemas.microsoft.com/office/excel/2006/main">
          <x14:cfRule type="iconSet" priority="13" id="{D6552390-E944-4EC5-9111-8FDEE810E2C1}">
            <x14:iconSet iconSet="3Symbols">
              <x14:cfvo type="percent">
                <xm:f>0</xm:f>
              </x14:cfvo>
              <x14:cfvo type="formula">
                <xm:f>'OFICINA ASESORA JURÍDICA'!$B$7*(0.3)</xm:f>
              </x14:cfvo>
              <x14:cfvo type="formula">
                <xm:f>'OFICINA ASESORA JURÍDICA'!$B$7*(0.9)</xm:f>
              </x14:cfvo>
            </x14:iconSet>
          </x14:cfRule>
          <x14:cfRule type="cellIs" priority="16" operator="equal" id="{73202081-BAF5-4212-B0AB-ACA3F8FA86B6}">
            <xm:f>'OFICINA ASESORA JURÍDICA'!$B$7</xm:f>
            <x14:dxf>
              <font>
                <color rgb="FF006100"/>
              </font>
              <fill>
                <patternFill>
                  <bgColor rgb="FFC6EFCE"/>
                </patternFill>
              </fill>
            </x14:dxf>
          </x14:cfRule>
          <xm:sqref>D7</xm:sqref>
        </x14:conditionalFormatting>
        <x14:conditionalFormatting xmlns:xm="http://schemas.microsoft.com/office/excel/2006/main">
          <x14:cfRule type="iconSet" priority="12" id="{F620B520-554F-45D9-AC77-6D083875529E}">
            <x14:iconSet iconSet="3Symbols">
              <x14:cfvo type="percent">
                <xm:f>0</xm:f>
              </x14:cfvo>
              <x14:cfvo type="formula">
                <xm:f>'OFICINA ASESORA JURÍDICA'!$B$7*(0.2)</xm:f>
              </x14:cfvo>
              <x14:cfvo type="formula">
                <xm:f>'OFICINA ASESORA JURÍDICA'!$B$7*(0.6)</xm:f>
              </x14:cfvo>
            </x14:iconSet>
          </x14:cfRule>
          <x14:cfRule type="cellIs" priority="14" operator="equal" id="{A95BF872-F6E7-44A3-B6B6-DC500502C233}">
            <xm:f>'OFICINA ASESORA JURÍDICA'!$B$7</xm:f>
            <x14:dxf>
              <font>
                <color rgb="FF9C0006"/>
              </font>
              <fill>
                <patternFill>
                  <bgColor rgb="FFFFC7CE"/>
                </patternFill>
              </fill>
            </x14:dxf>
          </x14:cfRule>
          <xm:sqref>F7</xm:sqref>
        </x14:conditionalFormatting>
        <x14:conditionalFormatting xmlns:xm="http://schemas.microsoft.com/office/excel/2006/main">
          <x14:cfRule type="iconSet" priority="2" id="{6D4B0AEB-B8B4-4924-A2C7-A913512CAF71}">
            <x14:iconSet iconSet="3Symbols">
              <x14:cfvo type="percent">
                <xm:f>0</xm:f>
              </x14:cfvo>
              <x14:cfvo type="formula">
                <xm:f>'OFICINA ASESORA JURÍDICA'!$B$7*(0.3)</xm:f>
              </x14:cfvo>
              <x14:cfvo type="formula">
                <xm:f>'OFICINA ASESORA JURÍDICA'!$B$7*(0.9)</xm:f>
              </x14:cfvo>
            </x14:iconSet>
          </x14:cfRule>
          <x14:cfRule type="cellIs" priority="5" operator="equal" id="{41831AB4-07F0-435D-8F62-42ED624923E5}">
            <xm:f>'OFICINA ASESORA JURÍDICA'!$B$7</xm:f>
            <x14:dxf>
              <font>
                <color rgb="FF006100"/>
              </font>
              <fill>
                <patternFill>
                  <bgColor rgb="FFC6EFCE"/>
                </patternFill>
              </fill>
            </x14:dxf>
          </x14:cfRule>
          <xm:sqref>D8</xm:sqref>
        </x14:conditionalFormatting>
        <x14:conditionalFormatting xmlns:xm="http://schemas.microsoft.com/office/excel/2006/main">
          <x14:cfRule type="iconSet" priority="1" id="{17BB0E9B-529F-4B8B-98CD-F626823E9C30}">
            <x14:iconSet iconSet="3Symbols">
              <x14:cfvo type="percent">
                <xm:f>0</xm:f>
              </x14:cfvo>
              <x14:cfvo type="formula">
                <xm:f>'OFICINA ASESORA JURÍDICA'!$B$7*(0.2)</xm:f>
              </x14:cfvo>
              <x14:cfvo type="formula">
                <xm:f>'OFICINA ASESORA JURÍDICA'!$B$7*(0.6)</xm:f>
              </x14:cfvo>
            </x14:iconSet>
          </x14:cfRule>
          <x14:cfRule type="cellIs" priority="3" operator="equal" id="{DA47F378-5A97-4B09-B94F-5C6BADF636E4}">
            <xm:f>'OFICINA ASESORA JURÍDICA'!$B$7</xm:f>
            <x14:dxf>
              <font>
                <color rgb="FF9C0006"/>
              </font>
              <fill>
                <patternFill>
                  <bgColor rgb="FFFFC7CE"/>
                </patternFill>
              </fill>
            </x14:dxf>
          </x14:cfRule>
          <xm:sqref>F8</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'DICCIONARIO DE DATOS'!$A$2:$A$10</xm:f>
          </x14:formula1>
          <xm:sqref>J11:J50</xm:sqref>
        </x14:dataValidation>
        <x14:dataValidation type="list" allowBlank="1" showInputMessage="1" showErrorMessage="1">
          <x14:formula1>
            <xm:f>'DICCIONARIO DE DATOS'!$B$2:$B$18</xm:f>
          </x14:formula1>
          <xm:sqref>K11:K50</xm:sqref>
        </x14:dataValidation>
        <x14:dataValidation type="list" allowBlank="1" showInputMessage="1" showErrorMessage="1">
          <x14:formula1>
            <xm:f>'DICCIONARIO DE DATOS'!$E$2:$E$3</xm:f>
          </x14:formula1>
          <xm:sqref>S11:S50</xm:sqref>
        </x14:dataValidation>
        <x14:dataValidation type="list" allowBlank="1" showInputMessage="1" showErrorMessage="1">
          <x14:formula1>
            <xm:f>'DICCIONARIO DE DATOS'!$F$2:$F$3</xm:f>
          </x14:formula1>
          <xm:sqref>T11:T50</xm:sqref>
        </x14:dataValidation>
        <x14:dataValidation type="list" allowBlank="1" showInputMessage="1" showErrorMessage="1">
          <x14:formula1>
            <xm:f>'DICCIONARIO DE DATOS'!$G$2:$G$5</xm:f>
          </x14:formula1>
          <xm:sqref>U11:U50</xm:sqref>
        </x14:dataValidation>
        <x14:dataValidation type="list" allowBlank="1" showInputMessage="1" showErrorMessage="1">
          <x14:formula1>
            <xm:f>'DICCIONARIO DE DATOS'!$D$2:$D$4</xm:f>
          </x14:formula1>
          <xm:sqref>I11:I50</xm:sqref>
        </x14:dataValidation>
        <x14:dataValidation type="list" allowBlank="1" showInputMessage="1" showErrorMessage="1">
          <x14:formula1>
            <xm:f>'DICCIONARIO DE DATOS'!$C$2:$C$3</xm:f>
          </x14:formula1>
          <xm:sqref>E11:E50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A9" zoomScale="70" zoomScaleNormal="70" zoomScalePageLayoutView="70" workbookViewId="0">
      <selection activeCell="A9" sqref="A9"/>
    </sheetView>
  </sheetViews>
  <sheetFormatPr baseColWidth="10" defaultRowHeight="12.75" x14ac:dyDescent="0.25"/>
  <cols>
    <col min="1" max="4" width="25.7109375" style="75" customWidth="1"/>
    <col min="5" max="5" width="25.7109375" style="79" customWidth="1"/>
    <col min="6" max="6" width="25.7109375" style="75" customWidth="1"/>
    <col min="7" max="7" width="42" style="75" customWidth="1"/>
    <col min="8" max="8" width="46.5703125" style="75" customWidth="1"/>
    <col min="9" max="9" width="18.42578125" style="75" customWidth="1"/>
    <col min="10" max="11" width="25.7109375" style="75" customWidth="1"/>
    <col min="12" max="12" width="28" style="75" customWidth="1"/>
    <col min="13" max="13" width="16.7109375" style="87" customWidth="1"/>
    <col min="14" max="14" width="19" style="87" customWidth="1"/>
    <col min="15" max="15" width="51.85546875" style="75" customWidth="1"/>
    <col min="16" max="16" width="25.7109375" style="88" customWidth="1"/>
    <col min="17" max="17" width="70" style="75" customWidth="1"/>
    <col min="18" max="18" width="20.140625" style="87" customWidth="1"/>
    <col min="19" max="21" width="25.7109375" style="75" customWidth="1"/>
    <col min="22" max="16384" width="11.42578125" style="75"/>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128</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35</v>
      </c>
      <c r="B6" s="57">
        <f>COUNTIF(K10:K1048576,"GESTIÓN DEL MANEJO DE EMERGENCIAS")</f>
        <v>0</v>
      </c>
      <c r="C6" s="57">
        <f>COUNTIFS(K10:K1048576,"GESTIÓN DEL MANEJO DE EMERGENCIAS",U10:U1048576,"NO INICIADA")</f>
        <v>0</v>
      </c>
      <c r="D6" s="55">
        <f>COUNTIFS(K10:K1048576,"GESTIÓN DEL MANEJO DE EMERGENCIAS",U10:U1048576,"CERRADA")</f>
        <v>0</v>
      </c>
      <c r="E6" s="57">
        <f>COUNTIFS(K10:K1048576,"GESTIÓN DEL MANEJO DE EMERGENCIAS",U10:U1048576,"ABIERTA EN DESARROLLO")</f>
        <v>0</v>
      </c>
      <c r="F6" s="57">
        <f>COUNTIFS(K10:K1048576,"GESTIÓN DEL MANEJO DE EMERGENCIAS",U10:U1048576,"ABIERTA VENCIDA")</f>
        <v>0</v>
      </c>
      <c r="G6" s="80"/>
      <c r="H6" s="80"/>
      <c r="I6" s="80"/>
      <c r="J6" s="80"/>
      <c r="K6" s="80"/>
      <c r="L6" s="80"/>
      <c r="M6" s="80"/>
      <c r="N6" s="80"/>
      <c r="O6" s="80"/>
      <c r="P6" s="80"/>
      <c r="Q6" s="80"/>
      <c r="R6" s="80"/>
      <c r="S6" s="8"/>
      <c r="T6" s="8"/>
      <c r="U6" s="54"/>
    </row>
    <row r="7" spans="1:21" s="70" customFormat="1" ht="18" customHeight="1" x14ac:dyDescent="0.25">
      <c r="A7" s="80"/>
      <c r="B7" s="80"/>
      <c r="C7" s="80"/>
      <c r="D7" s="80"/>
      <c r="E7" s="80"/>
      <c r="F7" s="80"/>
      <c r="G7" s="80"/>
      <c r="H7" s="80"/>
      <c r="I7" s="80"/>
      <c r="J7" s="80"/>
      <c r="K7" s="80"/>
      <c r="L7" s="80"/>
      <c r="M7" s="80"/>
      <c r="N7" s="80"/>
      <c r="O7" s="80"/>
      <c r="P7" s="80"/>
      <c r="Q7" s="80"/>
      <c r="R7" s="80"/>
      <c r="S7" s="8"/>
      <c r="T7" s="8"/>
      <c r="U7" s="54"/>
    </row>
    <row r="8" spans="1:21" s="70" customFormat="1" ht="54" customHeight="1" x14ac:dyDescent="0.25">
      <c r="A8" s="129" t="s">
        <v>0</v>
      </c>
      <c r="B8" s="129"/>
      <c r="C8" s="129"/>
      <c r="D8" s="129"/>
      <c r="E8" s="129"/>
      <c r="F8" s="129"/>
      <c r="G8" s="129"/>
      <c r="H8" s="129"/>
      <c r="I8" s="129"/>
      <c r="J8" s="129"/>
      <c r="K8" s="129"/>
      <c r="L8" s="129"/>
      <c r="M8" s="129"/>
      <c r="N8" s="130"/>
      <c r="O8" s="83" t="s">
        <v>1</v>
      </c>
      <c r="P8" s="131" t="s">
        <v>53</v>
      </c>
      <c r="Q8" s="129"/>
      <c r="R8" s="129"/>
      <c r="S8" s="129"/>
      <c r="T8" s="129"/>
      <c r="U8" s="130"/>
    </row>
    <row r="9" spans="1:21" s="70" customFormat="1" ht="71.25" customHeight="1" x14ac:dyDescent="0.25">
      <c r="A9" s="9" t="s">
        <v>2</v>
      </c>
      <c r="B9" s="9" t="s">
        <v>3</v>
      </c>
      <c r="C9" s="9" t="s">
        <v>4</v>
      </c>
      <c r="D9" s="9" t="s">
        <v>5</v>
      </c>
      <c r="E9" s="9" t="s">
        <v>61</v>
      </c>
      <c r="F9" s="9" t="s">
        <v>60</v>
      </c>
      <c r="G9" s="9" t="s">
        <v>7</v>
      </c>
      <c r="H9" s="9" t="s">
        <v>8</v>
      </c>
      <c r="I9" s="9" t="s">
        <v>6</v>
      </c>
      <c r="J9" s="9" t="s">
        <v>9</v>
      </c>
      <c r="K9" s="9" t="s">
        <v>10</v>
      </c>
      <c r="L9" s="9" t="s">
        <v>11</v>
      </c>
      <c r="M9" s="10" t="s">
        <v>12</v>
      </c>
      <c r="N9" s="10" t="s">
        <v>13</v>
      </c>
      <c r="O9" s="84" t="s">
        <v>14</v>
      </c>
      <c r="P9" s="66" t="s">
        <v>87</v>
      </c>
      <c r="Q9" s="84" t="s">
        <v>15</v>
      </c>
      <c r="R9" s="85" t="s">
        <v>52</v>
      </c>
      <c r="S9" s="84" t="s">
        <v>16</v>
      </c>
      <c r="T9" s="84" t="s">
        <v>17</v>
      </c>
      <c r="U9" s="86" t="s">
        <v>85</v>
      </c>
    </row>
    <row r="10" spans="1:21" x14ac:dyDescent="0.25">
      <c r="A10" s="76"/>
      <c r="B10" s="76"/>
      <c r="C10" s="76"/>
      <c r="D10" s="76"/>
      <c r="E10" s="67"/>
      <c r="F10" s="76"/>
      <c r="G10" s="76"/>
      <c r="H10" s="76"/>
      <c r="I10" s="71"/>
      <c r="J10" s="76"/>
      <c r="K10" s="76"/>
      <c r="L10" s="76"/>
      <c r="M10" s="77"/>
      <c r="N10" s="77"/>
      <c r="O10" s="76"/>
      <c r="P10" s="78"/>
      <c r="Q10" s="76"/>
      <c r="R10" s="77"/>
      <c r="S10" s="76"/>
      <c r="T10" s="76"/>
      <c r="U10" s="71"/>
    </row>
    <row r="11" spans="1:21" x14ac:dyDescent="0.25">
      <c r="A11" s="76"/>
      <c r="B11" s="76"/>
      <c r="C11" s="76"/>
      <c r="D11" s="76"/>
      <c r="E11" s="67"/>
      <c r="F11" s="76"/>
      <c r="G11" s="76"/>
      <c r="H11" s="76"/>
      <c r="I11" s="71"/>
      <c r="J11" s="76"/>
      <c r="K11" s="76"/>
      <c r="L11" s="76"/>
      <c r="M11" s="77"/>
      <c r="N11" s="77"/>
      <c r="O11" s="76"/>
      <c r="P11" s="78"/>
      <c r="Q11" s="76"/>
      <c r="R11" s="77"/>
      <c r="S11" s="76"/>
      <c r="T11" s="76"/>
      <c r="U11" s="71"/>
    </row>
    <row r="12" spans="1:21" x14ac:dyDescent="0.25">
      <c r="A12" s="76"/>
      <c r="B12" s="76"/>
      <c r="C12" s="76"/>
      <c r="D12" s="76"/>
      <c r="E12" s="67"/>
      <c r="F12" s="76"/>
      <c r="G12" s="76"/>
      <c r="H12" s="76"/>
      <c r="I12" s="71"/>
      <c r="J12" s="76"/>
      <c r="K12" s="76"/>
      <c r="L12" s="76"/>
      <c r="M12" s="77"/>
      <c r="N12" s="77"/>
      <c r="O12" s="76"/>
      <c r="P12" s="78"/>
      <c r="Q12" s="76"/>
      <c r="R12" s="77"/>
      <c r="S12" s="76"/>
      <c r="T12" s="76"/>
      <c r="U12" s="71"/>
    </row>
    <row r="13" spans="1:21" x14ac:dyDescent="0.25">
      <c r="A13" s="76"/>
      <c r="B13" s="76"/>
      <c r="C13" s="76"/>
      <c r="D13" s="76"/>
      <c r="E13" s="67"/>
      <c r="F13" s="76"/>
      <c r="G13" s="76"/>
      <c r="H13" s="76"/>
      <c r="I13" s="71"/>
      <c r="J13" s="76"/>
      <c r="K13" s="76"/>
      <c r="L13" s="76"/>
      <c r="M13" s="77"/>
      <c r="N13" s="77"/>
      <c r="O13" s="76"/>
      <c r="P13" s="78"/>
      <c r="Q13" s="76"/>
      <c r="R13" s="77"/>
      <c r="S13" s="76"/>
      <c r="T13" s="76"/>
      <c r="U13" s="71"/>
    </row>
    <row r="14" spans="1:21" x14ac:dyDescent="0.25">
      <c r="A14" s="76"/>
      <c r="B14" s="76"/>
      <c r="C14" s="76"/>
      <c r="D14" s="76"/>
      <c r="E14" s="67"/>
      <c r="F14" s="76"/>
      <c r="G14" s="76"/>
      <c r="H14" s="76"/>
      <c r="I14" s="71"/>
      <c r="J14" s="76"/>
      <c r="K14" s="76"/>
      <c r="L14" s="76"/>
      <c r="M14" s="77"/>
      <c r="N14" s="77"/>
      <c r="O14" s="76"/>
      <c r="P14" s="78"/>
      <c r="Q14" s="76"/>
      <c r="R14" s="77"/>
      <c r="S14" s="76"/>
      <c r="T14" s="76"/>
      <c r="U14" s="71"/>
    </row>
    <row r="15" spans="1:21" x14ac:dyDescent="0.25">
      <c r="A15" s="76"/>
      <c r="B15" s="76"/>
      <c r="C15" s="76"/>
      <c r="D15" s="76"/>
      <c r="E15" s="67"/>
      <c r="F15" s="76"/>
      <c r="G15" s="76"/>
      <c r="H15" s="76"/>
      <c r="I15" s="71"/>
      <c r="J15" s="76"/>
      <c r="K15" s="76"/>
      <c r="L15" s="76"/>
      <c r="M15" s="77"/>
      <c r="N15" s="77"/>
      <c r="O15" s="76"/>
      <c r="P15" s="78"/>
      <c r="Q15" s="76"/>
      <c r="R15" s="77"/>
      <c r="S15" s="76"/>
      <c r="T15" s="76"/>
      <c r="U15" s="71"/>
    </row>
    <row r="16" spans="1:21" x14ac:dyDescent="0.25">
      <c r="A16" s="76"/>
      <c r="B16" s="76"/>
      <c r="C16" s="76"/>
      <c r="D16" s="76"/>
      <c r="E16" s="67"/>
      <c r="F16" s="76"/>
      <c r="G16" s="76"/>
      <c r="H16" s="76"/>
      <c r="I16" s="71"/>
      <c r="J16" s="76"/>
      <c r="K16" s="76"/>
      <c r="L16" s="76"/>
      <c r="M16" s="77"/>
      <c r="N16" s="77"/>
      <c r="O16" s="76"/>
      <c r="P16" s="78"/>
      <c r="Q16" s="76"/>
      <c r="R16" s="77"/>
      <c r="S16" s="76"/>
      <c r="T16" s="76"/>
      <c r="U16" s="71"/>
    </row>
    <row r="17" spans="1:21" x14ac:dyDescent="0.25">
      <c r="A17" s="76"/>
      <c r="B17" s="76"/>
      <c r="C17" s="76"/>
      <c r="D17" s="76"/>
      <c r="E17" s="67"/>
      <c r="F17" s="76"/>
      <c r="G17" s="76"/>
      <c r="H17" s="76"/>
      <c r="I17" s="71"/>
      <c r="J17" s="76"/>
      <c r="K17" s="76"/>
      <c r="L17" s="76"/>
      <c r="M17" s="77"/>
      <c r="N17" s="77"/>
      <c r="O17" s="76"/>
      <c r="P17" s="78"/>
      <c r="Q17" s="76"/>
      <c r="R17" s="77"/>
      <c r="S17" s="76"/>
      <c r="T17" s="76"/>
      <c r="U17" s="71"/>
    </row>
    <row r="18" spans="1:21" x14ac:dyDescent="0.25">
      <c r="A18" s="76"/>
      <c r="B18" s="76"/>
      <c r="C18" s="76"/>
      <c r="D18" s="76"/>
      <c r="E18" s="67"/>
      <c r="F18" s="76"/>
      <c r="G18" s="76"/>
      <c r="H18" s="76"/>
      <c r="I18" s="71"/>
      <c r="J18" s="76"/>
      <c r="K18" s="76"/>
      <c r="L18" s="76"/>
      <c r="M18" s="77"/>
      <c r="N18" s="77"/>
      <c r="O18" s="76"/>
      <c r="P18" s="78"/>
      <c r="Q18" s="76"/>
      <c r="R18" s="77"/>
      <c r="S18" s="76"/>
      <c r="T18" s="76"/>
      <c r="U18" s="71"/>
    </row>
    <row r="19" spans="1:21" x14ac:dyDescent="0.25">
      <c r="A19" s="76"/>
      <c r="B19" s="76"/>
      <c r="C19" s="76"/>
      <c r="D19" s="76"/>
      <c r="E19" s="67"/>
      <c r="F19" s="76"/>
      <c r="G19" s="76"/>
      <c r="H19" s="76"/>
      <c r="I19" s="71"/>
      <c r="J19" s="76"/>
      <c r="K19" s="76"/>
      <c r="L19" s="76"/>
      <c r="M19" s="77"/>
      <c r="N19" s="77"/>
      <c r="O19" s="76"/>
      <c r="P19" s="78"/>
      <c r="Q19" s="76"/>
      <c r="R19" s="77"/>
      <c r="S19" s="76"/>
      <c r="T19" s="76"/>
      <c r="U19" s="71"/>
    </row>
    <row r="20" spans="1:21" x14ac:dyDescent="0.25">
      <c r="A20" s="76"/>
      <c r="B20" s="76"/>
      <c r="C20" s="76"/>
      <c r="D20" s="76"/>
      <c r="E20" s="67"/>
      <c r="F20" s="76"/>
      <c r="G20" s="76"/>
      <c r="H20" s="76"/>
      <c r="I20" s="71"/>
      <c r="J20" s="76"/>
      <c r="K20" s="76"/>
      <c r="L20" s="76"/>
      <c r="M20" s="77"/>
      <c r="N20" s="77"/>
      <c r="O20" s="76"/>
      <c r="P20" s="78"/>
      <c r="Q20" s="76"/>
      <c r="R20" s="77"/>
      <c r="S20" s="76"/>
      <c r="T20" s="76"/>
      <c r="U20" s="71"/>
    </row>
    <row r="21" spans="1:21" x14ac:dyDescent="0.25">
      <c r="A21" s="76"/>
      <c r="B21" s="76"/>
      <c r="C21" s="76"/>
      <c r="D21" s="76"/>
      <c r="E21" s="67"/>
      <c r="F21" s="76"/>
      <c r="G21" s="76"/>
      <c r="H21" s="76"/>
      <c r="I21" s="71"/>
      <c r="J21" s="76"/>
      <c r="K21" s="76"/>
      <c r="L21" s="76"/>
      <c r="M21" s="77"/>
      <c r="N21" s="77"/>
      <c r="O21" s="76"/>
      <c r="P21" s="78"/>
      <c r="Q21" s="76"/>
      <c r="R21" s="77"/>
      <c r="S21" s="76"/>
      <c r="T21" s="76"/>
      <c r="U21" s="71"/>
    </row>
    <row r="22" spans="1:21" x14ac:dyDescent="0.25">
      <c r="A22" s="76"/>
      <c r="B22" s="76"/>
      <c r="C22" s="76"/>
      <c r="D22" s="76"/>
      <c r="E22" s="67"/>
      <c r="F22" s="76"/>
      <c r="G22" s="76"/>
      <c r="H22" s="76"/>
      <c r="I22" s="71"/>
      <c r="J22" s="76"/>
      <c r="K22" s="76"/>
      <c r="L22" s="76"/>
      <c r="M22" s="77"/>
      <c r="N22" s="77"/>
      <c r="O22" s="76"/>
      <c r="P22" s="78"/>
      <c r="Q22" s="76"/>
      <c r="R22" s="77"/>
      <c r="S22" s="76"/>
      <c r="T22" s="76"/>
      <c r="U22" s="71"/>
    </row>
    <row r="23" spans="1:21" x14ac:dyDescent="0.25">
      <c r="A23" s="76"/>
      <c r="B23" s="76"/>
      <c r="C23" s="76"/>
      <c r="D23" s="76"/>
      <c r="E23" s="67"/>
      <c r="F23" s="76"/>
      <c r="G23" s="76"/>
      <c r="H23" s="76"/>
      <c r="I23" s="71"/>
      <c r="J23" s="76"/>
      <c r="K23" s="76"/>
      <c r="L23" s="76"/>
      <c r="M23" s="77"/>
      <c r="N23" s="77"/>
      <c r="O23" s="76"/>
      <c r="P23" s="78"/>
      <c r="Q23" s="76"/>
      <c r="R23" s="77"/>
      <c r="S23" s="76"/>
      <c r="T23" s="76"/>
      <c r="U23" s="71"/>
    </row>
    <row r="24" spans="1:21" x14ac:dyDescent="0.25">
      <c r="A24" s="76"/>
      <c r="B24" s="76"/>
      <c r="C24" s="76"/>
      <c r="D24" s="76"/>
      <c r="E24" s="67"/>
      <c r="F24" s="76"/>
      <c r="G24" s="76"/>
      <c r="H24" s="76"/>
      <c r="I24" s="71"/>
      <c r="J24" s="76"/>
      <c r="K24" s="76"/>
      <c r="L24" s="76"/>
      <c r="M24" s="77"/>
      <c r="N24" s="77"/>
      <c r="O24" s="76"/>
      <c r="P24" s="78"/>
      <c r="Q24" s="76"/>
      <c r="R24" s="77"/>
      <c r="S24" s="76"/>
      <c r="T24" s="76"/>
      <c r="U24" s="71"/>
    </row>
    <row r="25" spans="1:21" x14ac:dyDescent="0.25">
      <c r="A25" s="76"/>
      <c r="B25" s="76"/>
      <c r="C25" s="76"/>
      <c r="D25" s="76"/>
      <c r="E25" s="67"/>
      <c r="F25" s="76"/>
      <c r="G25" s="76"/>
      <c r="H25" s="76"/>
      <c r="I25" s="71"/>
      <c r="J25" s="76"/>
      <c r="K25" s="76"/>
      <c r="L25" s="76"/>
      <c r="M25" s="77"/>
      <c r="N25" s="77"/>
      <c r="O25" s="76"/>
      <c r="P25" s="78"/>
      <c r="Q25" s="76"/>
      <c r="R25" s="77"/>
      <c r="S25" s="76"/>
      <c r="T25" s="76"/>
      <c r="U25" s="71"/>
    </row>
    <row r="26" spans="1:21" x14ac:dyDescent="0.25">
      <c r="A26" s="76"/>
      <c r="B26" s="76"/>
      <c r="C26" s="76"/>
      <c r="D26" s="76"/>
      <c r="E26" s="67"/>
      <c r="F26" s="76"/>
      <c r="G26" s="76"/>
      <c r="H26" s="76"/>
      <c r="I26" s="71"/>
      <c r="J26" s="76"/>
      <c r="K26" s="76"/>
      <c r="L26" s="76"/>
      <c r="M26" s="77"/>
      <c r="N26" s="77"/>
      <c r="O26" s="76"/>
      <c r="P26" s="78"/>
      <c r="Q26" s="76"/>
      <c r="R26" s="77"/>
      <c r="S26" s="76"/>
      <c r="T26" s="76"/>
      <c r="U26" s="71"/>
    </row>
    <row r="27" spans="1:21" x14ac:dyDescent="0.25">
      <c r="A27" s="76"/>
      <c r="B27" s="76"/>
      <c r="C27" s="76"/>
      <c r="D27" s="76"/>
      <c r="E27" s="67"/>
      <c r="F27" s="76"/>
      <c r="G27" s="76"/>
      <c r="H27" s="76"/>
      <c r="I27" s="71"/>
      <c r="J27" s="76"/>
      <c r="K27" s="76"/>
      <c r="L27" s="76"/>
      <c r="M27" s="77"/>
      <c r="N27" s="77"/>
      <c r="O27" s="76"/>
      <c r="P27" s="78"/>
      <c r="Q27" s="76"/>
      <c r="R27" s="77"/>
      <c r="S27" s="76"/>
      <c r="T27" s="76"/>
      <c r="U27" s="71"/>
    </row>
    <row r="28" spans="1:21" x14ac:dyDescent="0.25">
      <c r="A28" s="76"/>
      <c r="B28" s="76"/>
      <c r="C28" s="76"/>
      <c r="D28" s="76"/>
      <c r="E28" s="67"/>
      <c r="F28" s="76"/>
      <c r="G28" s="76"/>
      <c r="H28" s="76"/>
      <c r="I28" s="71"/>
      <c r="J28" s="76"/>
      <c r="K28" s="76"/>
      <c r="L28" s="76"/>
      <c r="M28" s="77"/>
      <c r="N28" s="77"/>
      <c r="O28" s="76"/>
      <c r="P28" s="78"/>
      <c r="Q28" s="76"/>
      <c r="R28" s="77"/>
      <c r="S28" s="76"/>
      <c r="T28" s="76"/>
      <c r="U28" s="71"/>
    </row>
    <row r="29" spans="1:21" x14ac:dyDescent="0.25">
      <c r="A29" s="76"/>
      <c r="B29" s="76"/>
      <c r="C29" s="76"/>
      <c r="D29" s="76"/>
      <c r="E29" s="67"/>
      <c r="F29" s="76"/>
      <c r="G29" s="76"/>
      <c r="H29" s="76"/>
      <c r="I29" s="71"/>
      <c r="J29" s="76"/>
      <c r="K29" s="76"/>
      <c r="L29" s="76"/>
      <c r="M29" s="77"/>
      <c r="N29" s="77"/>
      <c r="O29" s="76"/>
      <c r="P29" s="78"/>
      <c r="Q29" s="76"/>
      <c r="R29" s="77"/>
      <c r="S29" s="76"/>
      <c r="T29" s="76"/>
      <c r="U29" s="71"/>
    </row>
    <row r="30" spans="1:21" x14ac:dyDescent="0.25">
      <c r="A30" s="76"/>
      <c r="B30" s="76"/>
      <c r="C30" s="76"/>
      <c r="D30" s="76"/>
      <c r="E30" s="67"/>
      <c r="F30" s="76"/>
      <c r="G30" s="76"/>
      <c r="H30" s="76"/>
      <c r="I30" s="71"/>
      <c r="J30" s="76"/>
      <c r="K30" s="76"/>
      <c r="L30" s="76"/>
      <c r="M30" s="77"/>
      <c r="N30" s="77"/>
      <c r="O30" s="76"/>
      <c r="P30" s="78"/>
      <c r="Q30" s="76"/>
      <c r="R30" s="77"/>
      <c r="S30" s="76"/>
      <c r="T30" s="76"/>
      <c r="U30" s="71"/>
    </row>
    <row r="31" spans="1:21" x14ac:dyDescent="0.25">
      <c r="A31" s="76"/>
      <c r="B31" s="76"/>
      <c r="C31" s="76"/>
      <c r="D31" s="76"/>
      <c r="E31" s="67"/>
      <c r="F31" s="76"/>
      <c r="G31" s="76"/>
      <c r="H31" s="76"/>
      <c r="I31" s="71"/>
      <c r="J31" s="76"/>
      <c r="K31" s="76"/>
      <c r="L31" s="76"/>
      <c r="M31" s="77"/>
      <c r="N31" s="77"/>
      <c r="O31" s="76"/>
      <c r="P31" s="78"/>
      <c r="Q31" s="76"/>
      <c r="R31" s="77"/>
      <c r="S31" s="76"/>
      <c r="T31" s="76"/>
      <c r="U31" s="71"/>
    </row>
    <row r="32" spans="1:21" x14ac:dyDescent="0.25">
      <c r="A32" s="76"/>
      <c r="B32" s="76"/>
      <c r="C32" s="76"/>
      <c r="D32" s="76"/>
      <c r="E32" s="67"/>
      <c r="F32" s="76"/>
      <c r="G32" s="76"/>
      <c r="H32" s="76"/>
      <c r="I32" s="71"/>
      <c r="J32" s="76"/>
      <c r="K32" s="76"/>
      <c r="L32" s="76"/>
      <c r="M32" s="77"/>
      <c r="N32" s="77"/>
      <c r="O32" s="76"/>
      <c r="P32" s="78"/>
      <c r="Q32" s="76"/>
      <c r="R32" s="77"/>
      <c r="S32" s="76"/>
      <c r="T32" s="76"/>
      <c r="U32" s="71"/>
    </row>
    <row r="33" spans="1:21" x14ac:dyDescent="0.25">
      <c r="A33" s="76"/>
      <c r="B33" s="76"/>
      <c r="C33" s="76"/>
      <c r="D33" s="76"/>
      <c r="E33" s="67"/>
      <c r="F33" s="76"/>
      <c r="G33" s="76"/>
      <c r="H33" s="76"/>
      <c r="I33" s="71"/>
      <c r="J33" s="76"/>
      <c r="K33" s="76"/>
      <c r="L33" s="76"/>
      <c r="M33" s="77"/>
      <c r="N33" s="77"/>
      <c r="O33" s="76"/>
      <c r="P33" s="78"/>
      <c r="Q33" s="76"/>
      <c r="R33" s="77"/>
      <c r="S33" s="76"/>
      <c r="T33" s="76"/>
      <c r="U33" s="71"/>
    </row>
    <row r="34" spans="1:21" x14ac:dyDescent="0.25">
      <c r="A34" s="76"/>
      <c r="B34" s="76"/>
      <c r="C34" s="76"/>
      <c r="D34" s="76"/>
      <c r="E34" s="67"/>
      <c r="F34" s="76"/>
      <c r="G34" s="76"/>
      <c r="H34" s="76"/>
      <c r="I34" s="71"/>
      <c r="J34" s="76"/>
      <c r="K34" s="76"/>
      <c r="L34" s="76"/>
      <c r="M34" s="77"/>
      <c r="N34" s="77"/>
      <c r="O34" s="76"/>
      <c r="P34" s="78"/>
      <c r="Q34" s="76"/>
      <c r="R34" s="77"/>
      <c r="S34" s="76"/>
      <c r="T34" s="76"/>
      <c r="U34" s="71"/>
    </row>
    <row r="35" spans="1:21" x14ac:dyDescent="0.25">
      <c r="A35" s="76"/>
      <c r="B35" s="76"/>
      <c r="C35" s="76"/>
      <c r="D35" s="76"/>
      <c r="E35" s="67"/>
      <c r="F35" s="76"/>
      <c r="G35" s="76"/>
      <c r="H35" s="76"/>
      <c r="I35" s="71"/>
      <c r="J35" s="76"/>
      <c r="K35" s="76"/>
      <c r="L35" s="76"/>
      <c r="M35" s="77"/>
      <c r="N35" s="77"/>
      <c r="O35" s="76"/>
      <c r="P35" s="78"/>
      <c r="Q35" s="76"/>
      <c r="R35" s="77"/>
      <c r="S35" s="76"/>
      <c r="T35" s="76"/>
      <c r="U35" s="71"/>
    </row>
    <row r="36" spans="1:21" x14ac:dyDescent="0.25">
      <c r="A36" s="76"/>
      <c r="B36" s="76"/>
      <c r="C36" s="76"/>
      <c r="D36" s="76"/>
      <c r="E36" s="67"/>
      <c r="F36" s="76"/>
      <c r="G36" s="76"/>
      <c r="H36" s="76"/>
      <c r="I36" s="71"/>
      <c r="J36" s="76"/>
      <c r="K36" s="76"/>
      <c r="L36" s="76"/>
      <c r="M36" s="77"/>
      <c r="N36" s="77"/>
      <c r="O36" s="76"/>
      <c r="P36" s="78"/>
      <c r="Q36" s="76"/>
      <c r="R36" s="77"/>
      <c r="S36" s="76"/>
      <c r="T36" s="76"/>
      <c r="U36" s="71"/>
    </row>
    <row r="37" spans="1:21" x14ac:dyDescent="0.25">
      <c r="A37" s="76"/>
      <c r="B37" s="76"/>
      <c r="C37" s="76"/>
      <c r="D37" s="76"/>
      <c r="E37" s="67"/>
      <c r="F37" s="76"/>
      <c r="G37" s="76"/>
      <c r="H37" s="76"/>
      <c r="I37" s="71"/>
      <c r="J37" s="76"/>
      <c r="K37" s="76"/>
      <c r="L37" s="76"/>
      <c r="M37" s="77"/>
      <c r="N37" s="77"/>
      <c r="O37" s="76"/>
      <c r="P37" s="78"/>
      <c r="Q37" s="76"/>
      <c r="R37" s="77"/>
      <c r="S37" s="76"/>
      <c r="T37" s="76"/>
      <c r="U37" s="71"/>
    </row>
    <row r="38" spans="1:21" x14ac:dyDescent="0.25">
      <c r="A38" s="76"/>
      <c r="B38" s="76"/>
      <c r="C38" s="76"/>
      <c r="D38" s="76"/>
      <c r="E38" s="67"/>
      <c r="F38" s="76"/>
      <c r="G38" s="76"/>
      <c r="H38" s="76"/>
      <c r="I38" s="71"/>
      <c r="J38" s="76"/>
      <c r="K38" s="76"/>
      <c r="L38" s="76"/>
      <c r="M38" s="77"/>
      <c r="N38" s="77"/>
      <c r="O38" s="76"/>
      <c r="P38" s="78"/>
      <c r="Q38" s="76"/>
      <c r="R38" s="77"/>
      <c r="S38" s="76"/>
      <c r="T38" s="76"/>
      <c r="U38" s="71"/>
    </row>
    <row r="39" spans="1:21" x14ac:dyDescent="0.25">
      <c r="A39" s="76"/>
      <c r="B39" s="76"/>
      <c r="C39" s="76"/>
      <c r="D39" s="76"/>
      <c r="E39" s="67"/>
      <c r="F39" s="76"/>
      <c r="G39" s="76"/>
      <c r="H39" s="76"/>
      <c r="I39" s="71"/>
      <c r="J39" s="76"/>
      <c r="K39" s="76"/>
      <c r="L39" s="76"/>
      <c r="M39" s="77"/>
      <c r="N39" s="77"/>
      <c r="O39" s="76"/>
      <c r="P39" s="78"/>
      <c r="Q39" s="76"/>
      <c r="R39" s="77"/>
      <c r="S39" s="76"/>
      <c r="T39" s="76"/>
      <c r="U39" s="71"/>
    </row>
    <row r="40" spans="1:21" x14ac:dyDescent="0.25">
      <c r="A40" s="76"/>
      <c r="B40" s="76"/>
      <c r="C40" s="76"/>
      <c r="D40" s="76"/>
      <c r="E40" s="67"/>
      <c r="F40" s="76"/>
      <c r="G40" s="76"/>
      <c r="H40" s="76"/>
      <c r="I40" s="71"/>
      <c r="J40" s="76"/>
      <c r="K40" s="76"/>
      <c r="L40" s="76"/>
      <c r="M40" s="77"/>
      <c r="N40" s="77"/>
      <c r="O40" s="76"/>
      <c r="P40" s="78"/>
      <c r="Q40" s="76"/>
      <c r="R40" s="77"/>
      <c r="S40" s="76"/>
      <c r="T40" s="76"/>
      <c r="U40" s="71"/>
    </row>
    <row r="41" spans="1:21" x14ac:dyDescent="0.25">
      <c r="A41" s="76"/>
      <c r="B41" s="76"/>
      <c r="C41" s="76"/>
      <c r="D41" s="76"/>
      <c r="E41" s="67"/>
      <c r="F41" s="76"/>
      <c r="G41" s="76"/>
      <c r="H41" s="76"/>
      <c r="I41" s="71"/>
      <c r="J41" s="76"/>
      <c r="K41" s="76"/>
      <c r="L41" s="76"/>
      <c r="M41" s="77"/>
      <c r="N41" s="77"/>
      <c r="O41" s="76"/>
      <c r="P41" s="78"/>
      <c r="Q41" s="76"/>
      <c r="R41" s="77"/>
      <c r="S41" s="76"/>
      <c r="T41" s="76"/>
      <c r="U41" s="71"/>
    </row>
    <row r="42" spans="1:21" x14ac:dyDescent="0.25">
      <c r="A42" s="76"/>
      <c r="B42" s="76"/>
      <c r="C42" s="76"/>
      <c r="D42" s="76"/>
      <c r="E42" s="67"/>
      <c r="F42" s="76"/>
      <c r="G42" s="76"/>
      <c r="H42" s="76"/>
      <c r="I42" s="71"/>
      <c r="J42" s="76"/>
      <c r="K42" s="76"/>
      <c r="L42" s="76"/>
      <c r="M42" s="77"/>
      <c r="N42" s="77"/>
      <c r="O42" s="76"/>
      <c r="P42" s="78"/>
      <c r="Q42" s="76"/>
      <c r="R42" s="77"/>
      <c r="S42" s="76"/>
      <c r="T42" s="76"/>
      <c r="U42" s="71"/>
    </row>
    <row r="43" spans="1:21" x14ac:dyDescent="0.25">
      <c r="A43" s="76"/>
      <c r="B43" s="76"/>
      <c r="C43" s="76"/>
      <c r="D43" s="76"/>
      <c r="E43" s="67"/>
      <c r="F43" s="76"/>
      <c r="G43" s="76"/>
      <c r="H43" s="76"/>
      <c r="I43" s="71"/>
      <c r="J43" s="76"/>
      <c r="K43" s="76"/>
      <c r="L43" s="76"/>
      <c r="M43" s="77"/>
      <c r="N43" s="77"/>
      <c r="O43" s="76"/>
      <c r="P43" s="78"/>
      <c r="Q43" s="76"/>
      <c r="R43" s="77"/>
      <c r="S43" s="76"/>
      <c r="T43" s="76"/>
      <c r="U43" s="71"/>
    </row>
    <row r="44" spans="1:21" x14ac:dyDescent="0.25">
      <c r="A44" s="76"/>
      <c r="B44" s="76"/>
      <c r="C44" s="76"/>
      <c r="D44" s="76"/>
      <c r="E44" s="67"/>
      <c r="F44" s="76"/>
      <c r="G44" s="76"/>
      <c r="H44" s="76"/>
      <c r="I44" s="71"/>
      <c r="J44" s="76"/>
      <c r="K44" s="76"/>
      <c r="L44" s="76"/>
      <c r="M44" s="77"/>
      <c r="N44" s="77"/>
      <c r="O44" s="76"/>
      <c r="P44" s="78"/>
      <c r="Q44" s="76"/>
      <c r="R44" s="77"/>
      <c r="S44" s="76"/>
      <c r="T44" s="76"/>
      <c r="U44" s="71"/>
    </row>
    <row r="45" spans="1:21" x14ac:dyDescent="0.25">
      <c r="A45" s="76"/>
      <c r="B45" s="76"/>
      <c r="C45" s="76"/>
      <c r="D45" s="76"/>
      <c r="E45" s="67"/>
      <c r="F45" s="76"/>
      <c r="G45" s="76"/>
      <c r="H45" s="76"/>
      <c r="I45" s="71"/>
      <c r="J45" s="76"/>
      <c r="K45" s="76"/>
      <c r="L45" s="76"/>
      <c r="M45" s="77"/>
      <c r="N45" s="77"/>
      <c r="O45" s="76"/>
      <c r="P45" s="78"/>
      <c r="Q45" s="76"/>
      <c r="R45" s="77"/>
      <c r="S45" s="76"/>
      <c r="T45" s="76"/>
      <c r="U45" s="71"/>
    </row>
    <row r="46" spans="1:21" x14ac:dyDescent="0.25">
      <c r="A46" s="76"/>
      <c r="B46" s="76"/>
      <c r="C46" s="76"/>
      <c r="D46" s="76"/>
      <c r="E46" s="67"/>
      <c r="F46" s="76"/>
      <c r="G46" s="76"/>
      <c r="H46" s="76"/>
      <c r="I46" s="71"/>
      <c r="J46" s="76"/>
      <c r="K46" s="76"/>
      <c r="L46" s="76"/>
      <c r="M46" s="77"/>
      <c r="N46" s="77"/>
      <c r="O46" s="76"/>
      <c r="P46" s="78"/>
      <c r="Q46" s="76"/>
      <c r="R46" s="77"/>
      <c r="S46" s="76"/>
      <c r="T46" s="76"/>
      <c r="U46" s="71"/>
    </row>
    <row r="47" spans="1:21" x14ac:dyDescent="0.25">
      <c r="A47" s="76"/>
      <c r="B47" s="76"/>
      <c r="C47" s="76"/>
      <c r="D47" s="76"/>
      <c r="E47" s="67"/>
      <c r="F47" s="76"/>
      <c r="G47" s="76"/>
      <c r="H47" s="76"/>
      <c r="I47" s="71"/>
      <c r="J47" s="76"/>
      <c r="K47" s="76"/>
      <c r="L47" s="76"/>
      <c r="M47" s="77"/>
      <c r="N47" s="77"/>
      <c r="O47" s="76"/>
      <c r="P47" s="78"/>
      <c r="Q47" s="76"/>
      <c r="R47" s="77"/>
      <c r="S47" s="76"/>
      <c r="T47" s="76"/>
      <c r="U47" s="71"/>
    </row>
    <row r="48" spans="1:21" x14ac:dyDescent="0.25">
      <c r="A48" s="76"/>
      <c r="B48" s="76"/>
      <c r="C48" s="76"/>
      <c r="D48" s="76"/>
      <c r="E48" s="67"/>
      <c r="F48" s="76"/>
      <c r="G48" s="76"/>
      <c r="H48" s="76"/>
      <c r="I48" s="71"/>
      <c r="J48" s="76"/>
      <c r="K48" s="76"/>
      <c r="L48" s="76"/>
      <c r="M48" s="77"/>
      <c r="N48" s="77"/>
      <c r="O48" s="76"/>
      <c r="P48" s="78"/>
      <c r="Q48" s="76"/>
      <c r="R48" s="77"/>
      <c r="S48" s="76"/>
      <c r="T48" s="76"/>
      <c r="U48" s="71"/>
    </row>
    <row r="49" spans="1:21" x14ac:dyDescent="0.25">
      <c r="A49" s="76"/>
      <c r="B49" s="76"/>
      <c r="C49" s="76"/>
      <c r="D49" s="76"/>
      <c r="E49" s="67"/>
      <c r="F49" s="76"/>
      <c r="G49" s="76"/>
      <c r="H49" s="76"/>
      <c r="I49" s="71"/>
      <c r="J49" s="76"/>
      <c r="K49" s="76"/>
      <c r="L49" s="76"/>
      <c r="M49" s="77"/>
      <c r="N49" s="77"/>
      <c r="O49" s="76"/>
      <c r="P49" s="78"/>
      <c r="Q49" s="76"/>
      <c r="R49" s="77"/>
      <c r="S49" s="76"/>
      <c r="T49" s="76"/>
      <c r="U49" s="71"/>
    </row>
    <row r="50" spans="1:21" x14ac:dyDescent="0.25">
      <c r="A50" s="76"/>
      <c r="B50" s="76"/>
      <c r="C50" s="76"/>
      <c r="D50" s="76"/>
      <c r="E50" s="67"/>
      <c r="F50" s="76"/>
      <c r="G50" s="76"/>
      <c r="H50" s="76"/>
      <c r="I50" s="71"/>
      <c r="J50" s="76"/>
      <c r="K50" s="76"/>
      <c r="L50" s="76"/>
      <c r="M50" s="77"/>
      <c r="N50" s="77"/>
      <c r="O50" s="76"/>
      <c r="P50" s="78"/>
      <c r="Q50" s="76"/>
      <c r="R50" s="77"/>
      <c r="S50" s="76"/>
      <c r="T50" s="76"/>
      <c r="U50" s="71"/>
    </row>
  </sheetData>
  <autoFilter ref="A9:U9">
    <sortState ref="A6:U17">
      <sortCondition descending="1" ref="N5"/>
    </sortState>
  </autoFilter>
  <customSheetViews>
    <customSheetView guid="{70E973AE-1D2E-4973-8012-487E827A3802}" scale="70" showAutoFilter="1">
      <pane ySplit="8" topLeftCell="A9" activePane="bottomLeft" state="frozen"/>
      <selection pane="bottomLeft" activeCell="C12" sqref="C12"/>
      <pageMargins left="0.7" right="0.7" top="0.75" bottom="0.75" header="0.3" footer="0.3"/>
      <autoFilter ref="A8:U8">
        <sortState ref="A6:U17">
          <sortCondition descending="1" ref="N5"/>
        </sortState>
      </autoFilter>
    </customSheetView>
    <customSheetView guid="{C82E1D82-CC33-4159-8967-F562CE5147B7}" scale="70" showAutoFilter="1">
      <pane ySplit="8" topLeftCell="A9" activePane="bottomLeft" state="frozen"/>
      <selection pane="bottomLeft" activeCell="C12" sqref="C12"/>
      <pageMargins left="0.7" right="0.7" top="0.75" bottom="0.75" header="0.3" footer="0.3"/>
      <autoFilter ref="A8:U8">
        <sortState ref="A6:U17">
          <sortCondition descending="1" ref="N5"/>
        </sortState>
      </autoFilter>
    </customSheetView>
  </customSheetViews>
  <mergeCells count="4">
    <mergeCell ref="A8:N8"/>
    <mergeCell ref="P8:U8"/>
    <mergeCell ref="A1:B4"/>
    <mergeCell ref="C1:S4"/>
  </mergeCells>
  <conditionalFormatting sqref="S9:T9 S7:T7">
    <cfRule type="cellIs" dxfId="52" priority="141" stopIfTrue="1" operator="equal">
      <formula>"1: Cumple Parcialmente"</formula>
    </cfRule>
  </conditionalFormatting>
  <conditionalFormatting sqref="U9 U7">
    <cfRule type="cellIs" dxfId="51" priority="148" stopIfTrue="1" operator="equal">
      <formula>"ABIERTA"</formula>
    </cfRule>
    <cfRule type="cellIs" dxfId="50" priority="149" stopIfTrue="1" operator="equal">
      <formula>"CERRADA"</formula>
    </cfRule>
  </conditionalFormatting>
  <conditionalFormatting sqref="S9:T9 S7:T7">
    <cfRule type="cellIs" dxfId="49" priority="143" stopIfTrue="1" operator="equal">
      <formula>"2: Cumple "</formula>
    </cfRule>
  </conditionalFormatting>
  <conditionalFormatting sqref="S9:T9 S7:T7">
    <cfRule type="cellIs" dxfId="48" priority="142" stopIfTrue="1" operator="equal">
      <formula>"0: No cumple"</formula>
    </cfRule>
  </conditionalFormatting>
  <conditionalFormatting sqref="S5:T6">
    <cfRule type="cellIs" dxfId="47" priority="7" stopIfTrue="1" operator="equal">
      <formula>"1: Cumple Parcialmente"</formula>
    </cfRule>
  </conditionalFormatting>
  <conditionalFormatting sqref="U5:U6">
    <cfRule type="cellIs" dxfId="46" priority="10" stopIfTrue="1" operator="equal">
      <formula>"ABIERTA"</formula>
    </cfRule>
    <cfRule type="cellIs" dxfId="45" priority="11" stopIfTrue="1" operator="equal">
      <formula>"CERRADA"</formula>
    </cfRule>
  </conditionalFormatting>
  <conditionalFormatting sqref="S5:T6">
    <cfRule type="cellIs" dxfId="44" priority="9" stopIfTrue="1" operator="equal">
      <formula>"2: Cumple "</formula>
    </cfRule>
  </conditionalFormatting>
  <conditionalFormatting sqref="S5:T6">
    <cfRule type="cellIs" dxfId="43" priority="8" stopIfTrue="1" operator="equal">
      <formula>"0: No cumple"</formula>
    </cfRule>
  </conditionalFormatting>
  <conditionalFormatting sqref="D6">
    <cfRule type="iconSet" priority="4">
      <iconSet iconSet="3Symbols">
        <cfvo type="percent" val="0"/>
        <cfvo type="formula" val="$B$6*(0.3)"/>
        <cfvo type="formula" val="$B$6*(0.9)"/>
      </iconSet>
    </cfRule>
    <cfRule type="cellIs" dxfId="42" priority="5" operator="equal">
      <formula>$B$6</formula>
    </cfRule>
    <cfRule type="cellIs" dxfId="41" priority="6" operator="equal">
      <formula>0</formula>
    </cfRule>
  </conditionalFormatting>
  <conditionalFormatting sqref="F6">
    <cfRule type="cellIs" dxfId="40" priority="1" operator="equal">
      <formula>0</formula>
    </cfRule>
    <cfRule type="cellIs" dxfId="39" priority="2" operator="equal">
      <formula>$B$6</formula>
    </cfRule>
  </conditionalFormatting>
  <dataValidations disablePrompts="1" count="2">
    <dataValidation type="whole" allowBlank="1" showInputMessage="1" showErrorMessage="1" sqref="B10:B50">
      <formula1>2014</formula1>
      <formula2>2050</formula2>
    </dataValidation>
    <dataValidation type="date" allowBlank="1" showInputMessage="1" showErrorMessage="1" sqref="R10:R50 M10:N50">
      <formula1>41640</formula1>
      <formula2>55153</formula2>
    </dataValidation>
  </dataValidations>
  <pageMargins left="0.70866141732283472" right="0.70866141732283472" top="0.74803149606299213" bottom="0.74803149606299213" header="0.31496062992125984" footer="0.31496062992125984"/>
  <pageSetup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78C0D931-6437-407d-A8EE-F0AAD7539E65}">
      <x14:conditionalFormattings>
        <x14:conditionalFormatting xmlns:xm="http://schemas.microsoft.com/office/excel/2006/main">
          <x14:cfRule type="cellIs" priority="137" operator="equal" id="{5D73A4A0-09D9-4EC7-B598-04C4E5D9927F}">
            <xm:f>'DICCIONARIO DE DATOS'!$F$3</xm:f>
            <x14:dxf>
              <font>
                <color rgb="FF9C0006"/>
              </font>
              <fill>
                <patternFill>
                  <bgColor rgb="FFFFC7CE"/>
                </patternFill>
              </fill>
            </x14:dxf>
          </x14:cfRule>
          <x14:cfRule type="cellIs" priority="138" operator="equal" id="{17D36EBC-7515-4C5E-940D-AE9808812D5E}">
            <xm:f>'DICCIONARIO DE DATOS'!$F$2</xm:f>
            <x14:dxf>
              <font>
                <color rgb="FF006100"/>
              </font>
              <fill>
                <patternFill>
                  <bgColor rgb="FFC6EFCE"/>
                </patternFill>
              </fill>
            </x14:dxf>
          </x14:cfRule>
          <xm:sqref>T10:T50</xm:sqref>
        </x14:conditionalFormatting>
        <x14:conditionalFormatting xmlns:xm="http://schemas.microsoft.com/office/excel/2006/main">
          <x14:cfRule type="cellIs" priority="135" operator="equal" id="{737C4F48-79BA-4B4E-AD2A-B23BE0A912B4}">
            <xm:f>'DICCIONARIO DE DATOS'!$E$3</xm:f>
            <x14:dxf>
              <font>
                <color rgb="FF9C0006"/>
              </font>
              <fill>
                <patternFill>
                  <bgColor rgb="FFFFC7CE"/>
                </patternFill>
              </fill>
            </x14:dxf>
          </x14:cfRule>
          <x14:cfRule type="cellIs" priority="136" operator="equal" id="{A06F038C-1C0D-48FB-BF35-2C397E759CE5}">
            <xm:f>'DICCIONARIO DE DATOS'!$E$2</xm:f>
            <x14:dxf>
              <font>
                <color rgb="FF006100"/>
              </font>
              <fill>
                <patternFill>
                  <bgColor rgb="FFC6EFCE"/>
                </patternFill>
              </fill>
            </x14:dxf>
          </x14:cfRule>
          <xm:sqref>S10:S50</xm:sqref>
        </x14:conditionalFormatting>
        <x14:conditionalFormatting xmlns:xm="http://schemas.microsoft.com/office/excel/2006/main">
          <x14:cfRule type="cellIs" priority="18" operator="equal" id="{3437A73D-8861-48D7-A5EE-D10A312FFE74}">
            <xm:f>'DICCIONARIO DE DATOS'!$G$3</xm:f>
            <x14:dxf>
              <font>
                <color rgb="FF9C0006"/>
              </font>
              <fill>
                <patternFill>
                  <bgColor rgb="FFFFC7CE"/>
                </patternFill>
              </fill>
            </x14:dxf>
          </x14:cfRule>
          <x14:cfRule type="cellIs" priority="19" operator="equal" id="{7A86ECAD-615F-409A-9755-8C6149DBB977}">
            <xm:f>'DICCIONARIO DE DATOS'!$G$2</xm:f>
            <x14:dxf>
              <font>
                <color rgb="FF006100"/>
              </font>
              <fill>
                <patternFill>
                  <bgColor rgb="FFC6EFCE"/>
                </patternFill>
              </fill>
            </x14:dxf>
          </x14:cfRule>
          <xm:sqref>U10:U50</xm:sqref>
        </x14:conditionalFormatting>
        <x14:conditionalFormatting xmlns:xm="http://schemas.microsoft.com/office/excel/2006/main">
          <x14:cfRule type="iconSet" priority="3" id="{C307F173-5ED6-4FBA-AF67-CD012346682F}">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'DICCIONARIO DE DATOS'!$A$2:$A$10</xm:f>
          </x14:formula1>
          <xm:sqref>J10:J50</xm:sqref>
        </x14:dataValidation>
        <x14:dataValidation type="list" allowBlank="1" showInputMessage="1" showErrorMessage="1">
          <x14:formula1>
            <xm:f>'DICCIONARIO DE DATOS'!$B$2:$B$18</xm:f>
          </x14:formula1>
          <xm:sqref>K10:K50</xm:sqref>
        </x14:dataValidation>
        <x14:dataValidation type="list" allowBlank="1" showInputMessage="1" showErrorMessage="1">
          <x14:formula1>
            <xm:f>'DICCIONARIO DE DATOS'!$E$2:$E$3</xm:f>
          </x14:formula1>
          <xm:sqref>S10:S50</xm:sqref>
        </x14:dataValidation>
        <x14:dataValidation type="list" allowBlank="1" showInputMessage="1" showErrorMessage="1">
          <x14:formula1>
            <xm:f>'DICCIONARIO DE DATOS'!$F$2:$F$3</xm:f>
          </x14:formula1>
          <xm:sqref>T10:T50</xm:sqref>
        </x14:dataValidation>
        <x14:dataValidation type="list" allowBlank="1" showInputMessage="1" showErrorMessage="1">
          <x14:formula1>
            <xm:f>'DICCIONARIO DE DATOS'!$G$2:$G$5</xm:f>
          </x14:formula1>
          <xm:sqref>U10:U50</xm:sqref>
        </x14:dataValidation>
        <x14:dataValidation type="list" allowBlank="1" showInputMessage="1" showErrorMessage="1">
          <x14:formula1>
            <xm:f>'DICCIONARIO DE DATOS'!$D$2:$D$4</xm:f>
          </x14:formula1>
          <xm:sqref>I10:I50</xm:sqref>
        </x14:dataValidation>
        <x14:dataValidation type="list" allowBlank="1" showInputMessage="1" showErrorMessage="1">
          <x14:formula1>
            <xm:f>'DICCIONARIO DE DATOS'!$C$2:$C$3</xm:f>
          </x14:formula1>
          <xm:sqref>E10:E50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50"/>
  <sheetViews>
    <sheetView zoomScale="70" zoomScaleNormal="70" workbookViewId="0">
      <selection sqref="A1:B4"/>
    </sheetView>
  </sheetViews>
  <sheetFormatPr baseColWidth="10" defaultRowHeight="12.75" x14ac:dyDescent="0.25"/>
  <cols>
    <col min="1" max="4" width="25.7109375" style="75" customWidth="1"/>
    <col min="5" max="5" width="25.7109375" style="79" customWidth="1"/>
    <col min="6" max="6" width="25.7109375" style="75" customWidth="1"/>
    <col min="7" max="7" width="42" style="75" customWidth="1"/>
    <col min="8" max="8" width="46.5703125" style="75" customWidth="1"/>
    <col min="9" max="9" width="18.42578125" style="75" customWidth="1"/>
    <col min="10" max="11" width="25.7109375" style="75" customWidth="1"/>
    <col min="12" max="12" width="28" style="75" customWidth="1"/>
    <col min="13" max="13" width="16.7109375" style="87" customWidth="1"/>
    <col min="14" max="14" width="19" style="87" customWidth="1"/>
    <col min="15" max="15" width="51.85546875" style="75" customWidth="1"/>
    <col min="16" max="16" width="25.7109375" style="88" customWidth="1"/>
    <col min="17" max="17" width="70" style="75" customWidth="1"/>
    <col min="18" max="18" width="20.140625" style="87" customWidth="1"/>
    <col min="19" max="21" width="25.7109375" style="75" customWidth="1"/>
    <col min="22" max="25" width="11.42578125" style="75"/>
    <col min="26" max="16384" width="11.42578125" style="79"/>
  </cols>
  <sheetData>
    <row r="1" spans="1:25"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c r="V1" s="79"/>
      <c r="W1" s="79"/>
      <c r="X1" s="79"/>
      <c r="Y1" s="79"/>
    </row>
    <row r="2" spans="1:25"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c r="V2" s="79"/>
      <c r="W2" s="79"/>
      <c r="X2" s="79"/>
      <c r="Y2" s="79"/>
    </row>
    <row r="3" spans="1:25"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127</v>
      </c>
      <c r="V3" s="79"/>
      <c r="W3" s="79"/>
      <c r="X3" s="79"/>
      <c r="Y3" s="79"/>
    </row>
    <row r="4" spans="1:25"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c r="V4" s="79"/>
      <c r="W4" s="79"/>
      <c r="X4" s="79"/>
      <c r="Y4" s="79"/>
    </row>
    <row r="5" spans="1:25" s="70" customFormat="1" ht="65.25" customHeight="1" x14ac:dyDescent="0.25">
      <c r="A5" s="58" t="s">
        <v>10</v>
      </c>
      <c r="B5" s="59" t="s">
        <v>79</v>
      </c>
      <c r="C5" s="59" t="s">
        <v>74</v>
      </c>
      <c r="D5" s="65" t="s">
        <v>86</v>
      </c>
      <c r="E5" s="61" t="s">
        <v>72</v>
      </c>
      <c r="F5" s="63" t="s">
        <v>73</v>
      </c>
      <c r="G5" s="80"/>
      <c r="H5" s="80"/>
      <c r="I5" s="80"/>
      <c r="J5" s="80"/>
      <c r="K5" s="80"/>
      <c r="L5" s="80"/>
      <c r="M5" s="80"/>
      <c r="N5" s="80"/>
      <c r="O5" s="80"/>
      <c r="P5" s="80"/>
      <c r="Q5" s="80"/>
      <c r="R5" s="80"/>
      <c r="S5" s="8"/>
      <c r="T5" s="8"/>
      <c r="U5" s="54"/>
    </row>
    <row r="6" spans="1:25" s="70" customFormat="1" ht="53.25" customHeight="1" x14ac:dyDescent="0.25">
      <c r="A6" s="13" t="s">
        <v>21</v>
      </c>
      <c r="B6" s="9">
        <f>COUNTIF(K14:K1048576,"ATENCIÓN AL CIUDADANO")</f>
        <v>0</v>
      </c>
      <c r="C6" s="9">
        <f>COUNTIFS(K14:K1048576,"ATENCIÓN AL CIUDADANO",U14:U1048576,"NO INICIADA")</f>
        <v>0</v>
      </c>
      <c r="D6" s="9">
        <f>COUNTIFS(K14:K1048576,"ATENCIÓN AL CIUDADANO",U14:U1048576,"CERRADA")</f>
        <v>0</v>
      </c>
      <c r="E6" s="9">
        <f>COUNTIFS(K14:K1048576,"ATENCIÓN AL CIUDADANO",U14:U1048576,"ABIERTA EN DESARROLLO")</f>
        <v>0</v>
      </c>
      <c r="F6" s="64">
        <f>COUNTIFS(K14:K1048576,"ATENCIÓN AL CIUDADANO",U14:U1048576,"ABIERTA VENCIDA")</f>
        <v>0</v>
      </c>
      <c r="G6" s="80"/>
      <c r="H6" s="80"/>
      <c r="I6" s="80"/>
      <c r="J6" s="80"/>
      <c r="K6" s="80"/>
      <c r="L6" s="80"/>
      <c r="M6" s="80"/>
      <c r="N6" s="80"/>
      <c r="O6" s="80"/>
      <c r="P6" s="80"/>
      <c r="Q6" s="80"/>
      <c r="R6" s="80"/>
      <c r="S6" s="8"/>
      <c r="T6" s="8"/>
      <c r="U6" s="54"/>
    </row>
    <row r="7" spans="1:25" s="70" customFormat="1" ht="18" customHeight="1" x14ac:dyDescent="0.25">
      <c r="A7" s="13" t="s">
        <v>25</v>
      </c>
      <c r="B7" s="9">
        <f>COUNTIF(K14:K1048576,"MOTIVACIÓN Y DESARROLLO PERSONAL")</f>
        <v>0</v>
      </c>
      <c r="C7" s="9">
        <f>COUNTIFS(K14:K1048576,"MOTIVACIÓN Y DESARROLLO PERSONAL",U14:U1048576,"NO INICIADA")</f>
        <v>0</v>
      </c>
      <c r="D7" s="9">
        <f>COUNTIFS(K14:K1048576,"MOTIVACIÓN Y DESARROLLO PERSONAL",U14:U1048576,"CERRADA")</f>
        <v>0</v>
      </c>
      <c r="E7" s="9">
        <f>COUNTIFS(K14:K1048576,"MOTIVACIÓN Y DESARROLLO PERSONAL",U14:U1048576,"ABIERTA EN DESARROLLO")</f>
        <v>0</v>
      </c>
      <c r="F7" s="64">
        <f>COUNTIFS(K14:K1048576,"MOTIVACIÓN Y DESARROLLO PERSONAL",U14:U1048576,"ABIERTA VENCIDA")</f>
        <v>0</v>
      </c>
      <c r="G7" s="80"/>
      <c r="H7" s="80"/>
      <c r="I7" s="80"/>
      <c r="J7" s="80"/>
      <c r="K7" s="80"/>
      <c r="L7" s="80"/>
      <c r="M7" s="80"/>
      <c r="N7" s="80"/>
      <c r="O7" s="80"/>
      <c r="P7" s="80"/>
      <c r="Q7" s="80"/>
      <c r="R7" s="80"/>
      <c r="S7" s="8"/>
      <c r="T7" s="8"/>
      <c r="U7" s="54"/>
    </row>
    <row r="8" spans="1:25" s="70" customFormat="1" ht="18" customHeight="1" x14ac:dyDescent="0.25">
      <c r="A8" s="13" t="s">
        <v>38</v>
      </c>
      <c r="B8" s="9">
        <f>COUNTIF(K14:K1048576,"TALENTO HUMANO")</f>
        <v>0</v>
      </c>
      <c r="C8" s="9">
        <f>COUNTIFS(K14:K1048576,"TALENTO HUMANO",U14:U1048576,"NO INICIADA")</f>
        <v>0</v>
      </c>
      <c r="D8" s="9">
        <f>COUNTIFS(K14:K1048576,"TALENTO HUMANO",U14:U1048576,"CERRADA")</f>
        <v>0</v>
      </c>
      <c r="E8" s="9">
        <f>COUNTIFS(K14:K1048576,"TALENTO HUMANO",U14:U1048576,"ABIERTA EN DESARROLLO")</f>
        <v>0</v>
      </c>
      <c r="F8" s="64">
        <f>COUNTIFS(K14:K1048576,"TALENTO HUMANO",U14:U1048576,"ABIERTA VENCIDA")</f>
        <v>0</v>
      </c>
      <c r="G8" s="80"/>
      <c r="H8" s="80"/>
      <c r="I8" s="80"/>
      <c r="J8" s="80"/>
      <c r="K8" s="80"/>
      <c r="L8" s="80"/>
      <c r="M8" s="80"/>
      <c r="N8" s="80"/>
      <c r="O8" s="80"/>
      <c r="P8" s="80"/>
      <c r="Q8" s="80"/>
      <c r="R8" s="80"/>
      <c r="S8" s="8"/>
      <c r="T8" s="8"/>
      <c r="U8" s="54"/>
    </row>
    <row r="9" spans="1:25" s="70" customFormat="1" ht="18" customHeight="1" x14ac:dyDescent="0.25">
      <c r="A9" s="13" t="s">
        <v>40</v>
      </c>
      <c r="B9" s="9">
        <f>COUNTIF(K14:K1048576,"GESTIÓN FINANCIERA")</f>
        <v>0</v>
      </c>
      <c r="C9" s="9">
        <f>COUNTIFS(K14:K1048576,"GESTIÓN FINANCIERA",U14:U1048576,"NO INICIADA")</f>
        <v>0</v>
      </c>
      <c r="D9" s="9">
        <f>COUNTIFS(K14:K1048576,"GESTIÓN FINANCIERA",U14:U1048576,"CERRADA")</f>
        <v>0</v>
      </c>
      <c r="E9" s="9">
        <f>COUNTIFS(K14:K1048576,"GESTIÓN FINANCIERA",U14:U1048576,"ABIERTA EN DESARROLLO")</f>
        <v>0</v>
      </c>
      <c r="F9" s="64">
        <f>COUNTIFS(K14:K1048576,"GESTIÓN FINANCIERA",U14:U1048576,"ABIERTA VENCIDA")</f>
        <v>0</v>
      </c>
      <c r="G9" s="80"/>
      <c r="H9" s="80"/>
      <c r="I9" s="80"/>
      <c r="J9" s="80"/>
      <c r="K9" s="80"/>
      <c r="L9" s="80"/>
      <c r="M9" s="80"/>
      <c r="N9" s="80"/>
      <c r="O9" s="80"/>
      <c r="P9" s="80"/>
      <c r="Q9" s="80"/>
      <c r="R9" s="80"/>
      <c r="S9" s="8"/>
      <c r="T9" s="8"/>
      <c r="U9" s="54"/>
    </row>
    <row r="10" spans="1:25" s="70" customFormat="1" ht="18" customHeight="1" x14ac:dyDescent="0.25">
      <c r="A10" s="13" t="s">
        <v>41</v>
      </c>
      <c r="B10" s="9">
        <f>COUNTIF(K14:K1048576,"GESTIÓN ADMINISTRATIVA")</f>
        <v>0</v>
      </c>
      <c r="C10" s="9">
        <f>COUNTIFS(K14:K1048576,"GESTIÓN ADMINISTRATIVA",U14:U1048576,"NO INICIADA")</f>
        <v>0</v>
      </c>
      <c r="D10" s="9">
        <f>COUNTIFS(K14:K1048576,"GESTIÓN ADMINISTRATIVA",U14:U1048576,"CERRADA")</f>
        <v>0</v>
      </c>
      <c r="E10" s="9">
        <f>COUNTIFS(K14:K1048576,"GESTIÓN ADMINISTRATIVA",U14:U1048576,"ABIERTA EN DESARROLLO")</f>
        <v>0</v>
      </c>
      <c r="F10" s="64">
        <f>COUNTIFS(K14:K1048576,"GESTIÓN ADMINISTRATIVA",U14:U1048576,"ABIERTA VENCIDA")</f>
        <v>0</v>
      </c>
      <c r="G10" s="80"/>
      <c r="H10" s="80"/>
      <c r="I10" s="80"/>
      <c r="J10" s="80"/>
      <c r="K10" s="80"/>
      <c r="L10" s="80"/>
      <c r="M10" s="80"/>
      <c r="N10" s="80"/>
      <c r="O10" s="80"/>
      <c r="P10" s="80"/>
      <c r="Q10" s="80"/>
      <c r="R10" s="80"/>
      <c r="S10" s="8"/>
      <c r="T10" s="8"/>
      <c r="U10" s="54"/>
    </row>
    <row r="11" spans="1:25" s="70" customFormat="1" ht="18" customHeight="1" thickBot="1" x14ac:dyDescent="0.3">
      <c r="A11" s="56" t="s">
        <v>42</v>
      </c>
      <c r="B11" s="57">
        <f>COUNTIF(K14:K1048576,"GESTIÓN DOCUMENTAL")</f>
        <v>0</v>
      </c>
      <c r="C11" s="57">
        <f>COUNTIFS(K14:K1048576,"GESTIÓN DOCUMENTAL",U14:U1048576,"NO INICIADA")</f>
        <v>0</v>
      </c>
      <c r="D11" s="57">
        <f>COUNTIFS(K14:K1048576,"GESTIÓN DOCUMENTAL",U14:U1048576,"CERRADA")</f>
        <v>0</v>
      </c>
      <c r="E11" s="57">
        <f>COUNTIFS(K14:K1048576,"GESTIÓN DOCUMENTAL",U14:U1048576,"ABIERTA EN DESARROLLO")</f>
        <v>0</v>
      </c>
      <c r="F11" s="55">
        <f>COUNTIFS(K14:K1048576,"GESTIÓN DOCUMENTAL",U14:U1048576,"ABIERTA VENCIDA")</f>
        <v>0</v>
      </c>
      <c r="G11" s="80"/>
      <c r="H11" s="80"/>
      <c r="I11" s="80"/>
      <c r="J11" s="80"/>
      <c r="K11" s="80"/>
      <c r="L11" s="80"/>
      <c r="M11" s="80"/>
      <c r="N11" s="80"/>
      <c r="O11" s="80"/>
      <c r="P11" s="80"/>
      <c r="Q11" s="80"/>
      <c r="R11" s="80"/>
      <c r="S11" s="8"/>
      <c r="T11" s="8"/>
      <c r="U11" s="54"/>
    </row>
    <row r="12" spans="1:25" s="70" customFormat="1" ht="54" customHeight="1" x14ac:dyDescent="0.25">
      <c r="A12" s="139" t="s">
        <v>0</v>
      </c>
      <c r="B12" s="139"/>
      <c r="C12" s="139"/>
      <c r="D12" s="139"/>
      <c r="E12" s="139"/>
      <c r="F12" s="139"/>
      <c r="G12" s="139"/>
      <c r="H12" s="139"/>
      <c r="I12" s="139"/>
      <c r="J12" s="139"/>
      <c r="K12" s="139"/>
      <c r="L12" s="139"/>
      <c r="M12" s="139"/>
      <c r="N12" s="140"/>
      <c r="O12" s="53" t="s">
        <v>1</v>
      </c>
      <c r="P12" s="141" t="s">
        <v>53</v>
      </c>
      <c r="Q12" s="139"/>
      <c r="R12" s="139"/>
      <c r="S12" s="139"/>
      <c r="T12" s="139"/>
      <c r="U12" s="140"/>
    </row>
    <row r="13" spans="1:25" s="70" customFormat="1" ht="71.25" customHeight="1" x14ac:dyDescent="0.25">
      <c r="A13" s="9" t="s">
        <v>2</v>
      </c>
      <c r="B13" s="9" t="s">
        <v>3</v>
      </c>
      <c r="C13" s="9" t="s">
        <v>4</v>
      </c>
      <c r="D13" s="9" t="s">
        <v>5</v>
      </c>
      <c r="E13" s="9" t="s">
        <v>61</v>
      </c>
      <c r="F13" s="9" t="s">
        <v>60</v>
      </c>
      <c r="G13" s="9" t="s">
        <v>7</v>
      </c>
      <c r="H13" s="9" t="s">
        <v>8</v>
      </c>
      <c r="I13" s="9" t="s">
        <v>6</v>
      </c>
      <c r="J13" s="9" t="s">
        <v>9</v>
      </c>
      <c r="K13" s="9" t="s">
        <v>10</v>
      </c>
      <c r="L13" s="9" t="s">
        <v>11</v>
      </c>
      <c r="M13" s="10" t="s">
        <v>12</v>
      </c>
      <c r="N13" s="10" t="s">
        <v>13</v>
      </c>
      <c r="O13" s="11" t="s">
        <v>14</v>
      </c>
      <c r="P13" s="66" t="s">
        <v>87</v>
      </c>
      <c r="Q13" s="84" t="s">
        <v>15</v>
      </c>
      <c r="R13" s="85" t="s">
        <v>52</v>
      </c>
      <c r="S13" s="84" t="s">
        <v>16</v>
      </c>
      <c r="T13" s="84" t="s">
        <v>17</v>
      </c>
      <c r="U13" s="86" t="s">
        <v>85</v>
      </c>
    </row>
    <row r="14" spans="1:25" x14ac:dyDescent="0.25">
      <c r="A14" s="76"/>
      <c r="B14" s="76"/>
      <c r="C14" s="76"/>
      <c r="D14" s="76"/>
      <c r="E14" s="67"/>
      <c r="F14" s="76"/>
      <c r="G14" s="76"/>
      <c r="H14" s="76"/>
      <c r="I14" s="71"/>
      <c r="J14" s="71"/>
      <c r="K14" s="95"/>
      <c r="L14" s="76"/>
      <c r="M14" s="77"/>
      <c r="N14" s="77"/>
      <c r="O14" s="76"/>
      <c r="P14" s="78"/>
      <c r="Q14" s="76"/>
      <c r="R14" s="77"/>
      <c r="S14" s="71"/>
      <c r="T14" s="71"/>
      <c r="U14" s="71"/>
    </row>
    <row r="15" spans="1:25" x14ac:dyDescent="0.25">
      <c r="A15" s="76"/>
      <c r="B15" s="76"/>
      <c r="C15" s="76"/>
      <c r="D15" s="76"/>
      <c r="E15" s="67"/>
      <c r="F15" s="76"/>
      <c r="G15" s="76"/>
      <c r="H15" s="76"/>
      <c r="I15" s="71"/>
      <c r="J15" s="71"/>
      <c r="K15" s="95"/>
      <c r="L15" s="76"/>
      <c r="M15" s="77"/>
      <c r="N15" s="77"/>
      <c r="O15" s="76"/>
      <c r="P15" s="78"/>
      <c r="Q15" s="76"/>
      <c r="R15" s="77"/>
      <c r="S15" s="71"/>
      <c r="T15" s="71"/>
      <c r="U15" s="71"/>
    </row>
    <row r="16" spans="1:25" x14ac:dyDescent="0.25">
      <c r="A16" s="76"/>
      <c r="B16" s="76"/>
      <c r="C16" s="76"/>
      <c r="D16" s="76"/>
      <c r="E16" s="67"/>
      <c r="F16" s="76"/>
      <c r="G16" s="76"/>
      <c r="H16" s="76"/>
      <c r="I16" s="71"/>
      <c r="J16" s="71"/>
      <c r="K16" s="95"/>
      <c r="L16" s="76"/>
      <c r="M16" s="77"/>
      <c r="N16" s="77"/>
      <c r="O16" s="76"/>
      <c r="P16" s="78"/>
      <c r="Q16" s="76"/>
      <c r="R16" s="77"/>
      <c r="S16" s="71"/>
      <c r="T16" s="71"/>
      <c r="U16" s="71"/>
    </row>
    <row r="17" spans="1:21" x14ac:dyDescent="0.25">
      <c r="A17" s="76"/>
      <c r="B17" s="76"/>
      <c r="C17" s="76"/>
      <c r="D17" s="76"/>
      <c r="E17" s="67"/>
      <c r="F17" s="76"/>
      <c r="G17" s="76"/>
      <c r="H17" s="76"/>
      <c r="I17" s="71"/>
      <c r="J17" s="71"/>
      <c r="K17" s="95"/>
      <c r="L17" s="76"/>
      <c r="M17" s="77"/>
      <c r="N17" s="77"/>
      <c r="O17" s="76"/>
      <c r="P17" s="78"/>
      <c r="Q17" s="76"/>
      <c r="R17" s="77"/>
      <c r="S17" s="71"/>
      <c r="T17" s="71"/>
      <c r="U17" s="71"/>
    </row>
    <row r="18" spans="1:21" x14ac:dyDescent="0.25">
      <c r="A18" s="76"/>
      <c r="B18" s="76"/>
      <c r="C18" s="76"/>
      <c r="D18" s="76"/>
      <c r="E18" s="67"/>
      <c r="F18" s="76"/>
      <c r="G18" s="76"/>
      <c r="H18" s="76"/>
      <c r="I18" s="71"/>
      <c r="J18" s="71"/>
      <c r="K18" s="95"/>
      <c r="L18" s="76"/>
      <c r="M18" s="77"/>
      <c r="N18" s="77"/>
      <c r="O18" s="76"/>
      <c r="P18" s="78"/>
      <c r="Q18" s="76"/>
      <c r="R18" s="77"/>
      <c r="S18" s="71"/>
      <c r="T18" s="71"/>
      <c r="U18" s="71"/>
    </row>
    <row r="19" spans="1:21" x14ac:dyDescent="0.25">
      <c r="A19" s="76"/>
      <c r="B19" s="76"/>
      <c r="C19" s="76"/>
      <c r="D19" s="76"/>
      <c r="E19" s="67"/>
      <c r="F19" s="76"/>
      <c r="G19" s="76"/>
      <c r="H19" s="76"/>
      <c r="I19" s="71"/>
      <c r="J19" s="71"/>
      <c r="K19" s="95"/>
      <c r="L19" s="76"/>
      <c r="M19" s="77"/>
      <c r="N19" s="77"/>
      <c r="O19" s="76"/>
      <c r="P19" s="78"/>
      <c r="Q19" s="76"/>
      <c r="R19" s="77"/>
      <c r="S19" s="71"/>
      <c r="T19" s="71"/>
      <c r="U19" s="71"/>
    </row>
    <row r="20" spans="1:21" x14ac:dyDescent="0.25">
      <c r="A20" s="76"/>
      <c r="B20" s="76"/>
      <c r="C20" s="76"/>
      <c r="D20" s="76"/>
      <c r="E20" s="67"/>
      <c r="F20" s="76"/>
      <c r="G20" s="76"/>
      <c r="H20" s="76"/>
      <c r="I20" s="71"/>
      <c r="J20" s="71"/>
      <c r="K20" s="95"/>
      <c r="L20" s="76"/>
      <c r="M20" s="77"/>
      <c r="N20" s="77"/>
      <c r="O20" s="76"/>
      <c r="P20" s="78"/>
      <c r="Q20" s="76"/>
      <c r="R20" s="77"/>
      <c r="S20" s="71"/>
      <c r="T20" s="71"/>
      <c r="U20" s="71"/>
    </row>
    <row r="21" spans="1:21" x14ac:dyDescent="0.25">
      <c r="A21" s="76"/>
      <c r="B21" s="76"/>
      <c r="C21" s="76"/>
      <c r="D21" s="76"/>
      <c r="E21" s="67"/>
      <c r="F21" s="76"/>
      <c r="G21" s="76"/>
      <c r="H21" s="76"/>
      <c r="I21" s="71"/>
      <c r="J21" s="71"/>
      <c r="K21" s="95"/>
      <c r="L21" s="76"/>
      <c r="M21" s="77"/>
      <c r="N21" s="77"/>
      <c r="O21" s="76"/>
      <c r="P21" s="78"/>
      <c r="Q21" s="76"/>
      <c r="R21" s="77"/>
      <c r="S21" s="71"/>
      <c r="T21" s="71"/>
      <c r="U21" s="71"/>
    </row>
    <row r="22" spans="1:21" x14ac:dyDescent="0.25">
      <c r="A22" s="76"/>
      <c r="B22" s="76"/>
      <c r="C22" s="76"/>
      <c r="D22" s="76"/>
      <c r="E22" s="67"/>
      <c r="F22" s="76"/>
      <c r="G22" s="76"/>
      <c r="H22" s="76"/>
      <c r="I22" s="71"/>
      <c r="J22" s="71"/>
      <c r="K22" s="95"/>
      <c r="L22" s="76"/>
      <c r="M22" s="77"/>
      <c r="N22" s="77"/>
      <c r="O22" s="76"/>
      <c r="P22" s="78"/>
      <c r="Q22" s="76"/>
      <c r="R22" s="77"/>
      <c r="S22" s="71"/>
      <c r="T22" s="71"/>
      <c r="U22" s="71"/>
    </row>
    <row r="23" spans="1:21" x14ac:dyDescent="0.25">
      <c r="A23" s="76"/>
      <c r="B23" s="76"/>
      <c r="C23" s="76"/>
      <c r="D23" s="76"/>
      <c r="E23" s="67"/>
      <c r="F23" s="76"/>
      <c r="G23" s="76"/>
      <c r="H23" s="76"/>
      <c r="I23" s="71"/>
      <c r="J23" s="71"/>
      <c r="K23" s="95"/>
      <c r="L23" s="76"/>
      <c r="M23" s="77"/>
      <c r="N23" s="77"/>
      <c r="O23" s="76"/>
      <c r="P23" s="78"/>
      <c r="Q23" s="76"/>
      <c r="R23" s="77"/>
      <c r="S23" s="71"/>
      <c r="T23" s="71"/>
      <c r="U23" s="71"/>
    </row>
    <row r="24" spans="1:21" x14ac:dyDescent="0.25">
      <c r="A24" s="76"/>
      <c r="B24" s="76"/>
      <c r="C24" s="76"/>
      <c r="D24" s="76"/>
      <c r="E24" s="67"/>
      <c r="F24" s="76"/>
      <c r="G24" s="76"/>
      <c r="H24" s="76"/>
      <c r="I24" s="71"/>
      <c r="J24" s="71"/>
      <c r="K24" s="95"/>
      <c r="L24" s="76"/>
      <c r="M24" s="77"/>
      <c r="N24" s="77"/>
      <c r="O24" s="76"/>
      <c r="P24" s="78"/>
      <c r="Q24" s="76"/>
      <c r="R24" s="77"/>
      <c r="S24" s="71"/>
      <c r="T24" s="71"/>
      <c r="U24" s="71"/>
    </row>
    <row r="25" spans="1:21" x14ac:dyDescent="0.25">
      <c r="A25" s="76"/>
      <c r="B25" s="76"/>
      <c r="C25" s="76"/>
      <c r="D25" s="76"/>
      <c r="E25" s="67"/>
      <c r="F25" s="76"/>
      <c r="G25" s="76"/>
      <c r="H25" s="76"/>
      <c r="I25" s="71"/>
      <c r="J25" s="71"/>
      <c r="K25" s="95"/>
      <c r="L25" s="76"/>
      <c r="M25" s="77"/>
      <c r="N25" s="77"/>
      <c r="O25" s="76"/>
      <c r="P25" s="78"/>
      <c r="Q25" s="76"/>
      <c r="R25" s="77"/>
      <c r="S25" s="71"/>
      <c r="T25" s="71"/>
      <c r="U25" s="71"/>
    </row>
    <row r="26" spans="1:21" x14ac:dyDescent="0.25">
      <c r="A26" s="76"/>
      <c r="B26" s="76"/>
      <c r="C26" s="76"/>
      <c r="D26" s="76"/>
      <c r="E26" s="67"/>
      <c r="F26" s="76"/>
      <c r="G26" s="76"/>
      <c r="H26" s="76"/>
      <c r="I26" s="71"/>
      <c r="J26" s="71"/>
      <c r="K26" s="95"/>
      <c r="L26" s="76"/>
      <c r="M26" s="77"/>
      <c r="N26" s="77"/>
      <c r="O26" s="76"/>
      <c r="P26" s="78"/>
      <c r="Q26" s="76"/>
      <c r="R26" s="77"/>
      <c r="S26" s="71"/>
      <c r="T26" s="71"/>
      <c r="U26" s="71"/>
    </row>
    <row r="27" spans="1:21" x14ac:dyDescent="0.25">
      <c r="A27" s="76"/>
      <c r="B27" s="76"/>
      <c r="C27" s="76"/>
      <c r="D27" s="76"/>
      <c r="E27" s="67"/>
      <c r="F27" s="76"/>
      <c r="G27" s="76"/>
      <c r="H27" s="76"/>
      <c r="I27" s="71"/>
      <c r="J27" s="71"/>
      <c r="K27" s="95"/>
      <c r="L27" s="76"/>
      <c r="M27" s="77"/>
      <c r="N27" s="77"/>
      <c r="O27" s="76"/>
      <c r="P27" s="78"/>
      <c r="Q27" s="76"/>
      <c r="R27" s="77"/>
      <c r="S27" s="71"/>
      <c r="T27" s="71"/>
      <c r="U27" s="71"/>
    </row>
    <row r="28" spans="1:21" x14ac:dyDescent="0.25">
      <c r="A28" s="76"/>
      <c r="B28" s="76"/>
      <c r="C28" s="76"/>
      <c r="D28" s="76"/>
      <c r="E28" s="67"/>
      <c r="F28" s="76"/>
      <c r="G28" s="76"/>
      <c r="H28" s="76"/>
      <c r="I28" s="71"/>
      <c r="J28" s="71"/>
      <c r="K28" s="95"/>
      <c r="L28" s="76"/>
      <c r="M28" s="77"/>
      <c r="N28" s="77"/>
      <c r="O28" s="76"/>
      <c r="P28" s="78"/>
      <c r="Q28" s="76"/>
      <c r="R28" s="77"/>
      <c r="S28" s="71"/>
      <c r="T28" s="71"/>
      <c r="U28" s="71"/>
    </row>
    <row r="29" spans="1:21" x14ac:dyDescent="0.25">
      <c r="A29" s="76"/>
      <c r="B29" s="76"/>
      <c r="C29" s="76"/>
      <c r="D29" s="76"/>
      <c r="E29" s="67"/>
      <c r="F29" s="76"/>
      <c r="G29" s="76"/>
      <c r="H29" s="76"/>
      <c r="I29" s="71"/>
      <c r="J29" s="71"/>
      <c r="K29" s="95"/>
      <c r="L29" s="76"/>
      <c r="M29" s="77"/>
      <c r="N29" s="77"/>
      <c r="O29" s="76"/>
      <c r="P29" s="78"/>
      <c r="Q29" s="76"/>
      <c r="R29" s="77"/>
      <c r="S29" s="71"/>
      <c r="T29" s="71"/>
      <c r="U29" s="71"/>
    </row>
    <row r="30" spans="1:21" x14ac:dyDescent="0.25">
      <c r="A30" s="76"/>
      <c r="B30" s="76"/>
      <c r="C30" s="76"/>
      <c r="D30" s="76"/>
      <c r="E30" s="67"/>
      <c r="F30" s="76"/>
      <c r="G30" s="76"/>
      <c r="H30" s="76"/>
      <c r="I30" s="71"/>
      <c r="J30" s="71"/>
      <c r="K30" s="95"/>
      <c r="L30" s="76"/>
      <c r="M30" s="77"/>
      <c r="N30" s="77"/>
      <c r="O30" s="76"/>
      <c r="P30" s="78"/>
      <c r="Q30" s="76"/>
      <c r="R30" s="77"/>
      <c r="S30" s="71"/>
      <c r="T30" s="71"/>
      <c r="U30" s="71"/>
    </row>
    <row r="31" spans="1:21" x14ac:dyDescent="0.25">
      <c r="A31" s="76"/>
      <c r="B31" s="76"/>
      <c r="C31" s="76"/>
      <c r="D31" s="76"/>
      <c r="E31" s="67"/>
      <c r="F31" s="76"/>
      <c r="G31" s="76"/>
      <c r="H31" s="76"/>
      <c r="I31" s="71"/>
      <c r="J31" s="71"/>
      <c r="K31" s="95"/>
      <c r="L31" s="76"/>
      <c r="M31" s="77"/>
      <c r="N31" s="77"/>
      <c r="O31" s="76"/>
      <c r="P31" s="78"/>
      <c r="Q31" s="76"/>
      <c r="R31" s="77"/>
      <c r="S31" s="71"/>
      <c r="T31" s="71"/>
      <c r="U31" s="71"/>
    </row>
    <row r="32" spans="1:21" x14ac:dyDescent="0.25">
      <c r="A32" s="76"/>
      <c r="B32" s="76"/>
      <c r="C32" s="76"/>
      <c r="D32" s="76"/>
      <c r="E32" s="67"/>
      <c r="F32" s="76"/>
      <c r="G32" s="76"/>
      <c r="H32" s="76"/>
      <c r="I32" s="71"/>
      <c r="J32" s="71"/>
      <c r="K32" s="95"/>
      <c r="L32" s="76"/>
      <c r="M32" s="77"/>
      <c r="N32" s="77"/>
      <c r="O32" s="76"/>
      <c r="P32" s="78"/>
      <c r="Q32" s="76"/>
      <c r="R32" s="77"/>
      <c r="S32" s="71"/>
      <c r="T32" s="71"/>
      <c r="U32" s="71"/>
    </row>
    <row r="33" spans="1:21" x14ac:dyDescent="0.25">
      <c r="A33" s="76"/>
      <c r="B33" s="76"/>
      <c r="C33" s="76"/>
      <c r="D33" s="76"/>
      <c r="E33" s="67"/>
      <c r="F33" s="76"/>
      <c r="G33" s="76"/>
      <c r="H33" s="76"/>
      <c r="I33" s="71"/>
      <c r="J33" s="71"/>
      <c r="K33" s="95"/>
      <c r="L33" s="76"/>
      <c r="M33" s="77"/>
      <c r="N33" s="77"/>
      <c r="O33" s="76"/>
      <c r="P33" s="78"/>
      <c r="Q33" s="76"/>
      <c r="R33" s="77"/>
      <c r="S33" s="71"/>
      <c r="T33" s="71"/>
      <c r="U33" s="71"/>
    </row>
    <row r="34" spans="1:21" x14ac:dyDescent="0.25">
      <c r="A34" s="76"/>
      <c r="B34" s="76"/>
      <c r="C34" s="76"/>
      <c r="D34" s="76"/>
      <c r="E34" s="67"/>
      <c r="F34" s="76"/>
      <c r="G34" s="76"/>
      <c r="H34" s="76"/>
      <c r="I34" s="71"/>
      <c r="J34" s="71"/>
      <c r="K34" s="95"/>
      <c r="L34" s="76"/>
      <c r="M34" s="77"/>
      <c r="N34" s="77"/>
      <c r="O34" s="76"/>
      <c r="P34" s="78"/>
      <c r="Q34" s="76"/>
      <c r="R34" s="77"/>
      <c r="S34" s="71"/>
      <c r="T34" s="71"/>
      <c r="U34" s="71"/>
    </row>
    <row r="35" spans="1:21" x14ac:dyDescent="0.25">
      <c r="A35" s="76"/>
      <c r="B35" s="76"/>
      <c r="C35" s="76"/>
      <c r="D35" s="76"/>
      <c r="E35" s="67"/>
      <c r="F35" s="76"/>
      <c r="G35" s="76"/>
      <c r="H35" s="76"/>
      <c r="I35" s="71"/>
      <c r="J35" s="71"/>
      <c r="K35" s="95"/>
      <c r="L35" s="76"/>
      <c r="M35" s="77"/>
      <c r="N35" s="77"/>
      <c r="O35" s="76"/>
      <c r="P35" s="78"/>
      <c r="Q35" s="76"/>
      <c r="R35" s="77"/>
      <c r="S35" s="71"/>
      <c r="T35" s="71"/>
      <c r="U35" s="71"/>
    </row>
    <row r="36" spans="1:21" x14ac:dyDescent="0.25">
      <c r="A36" s="76"/>
      <c r="B36" s="76"/>
      <c r="C36" s="76"/>
      <c r="D36" s="76"/>
      <c r="E36" s="67"/>
      <c r="F36" s="76"/>
      <c r="G36" s="76"/>
      <c r="H36" s="76"/>
      <c r="I36" s="71"/>
      <c r="J36" s="71"/>
      <c r="K36" s="95"/>
      <c r="L36" s="76"/>
      <c r="M36" s="77"/>
      <c r="N36" s="77"/>
      <c r="O36" s="76"/>
      <c r="P36" s="78"/>
      <c r="Q36" s="76"/>
      <c r="R36" s="77"/>
      <c r="S36" s="71"/>
      <c r="T36" s="71"/>
      <c r="U36" s="71"/>
    </row>
    <row r="37" spans="1:21" x14ac:dyDescent="0.25">
      <c r="A37" s="76"/>
      <c r="B37" s="76"/>
      <c r="C37" s="76"/>
      <c r="D37" s="76"/>
      <c r="E37" s="67"/>
      <c r="F37" s="76"/>
      <c r="G37" s="76"/>
      <c r="H37" s="76"/>
      <c r="I37" s="71"/>
      <c r="J37" s="71"/>
      <c r="K37" s="95"/>
      <c r="L37" s="76"/>
      <c r="M37" s="77"/>
      <c r="N37" s="77"/>
      <c r="O37" s="76"/>
      <c r="P37" s="78"/>
      <c r="Q37" s="76"/>
      <c r="R37" s="77"/>
      <c r="S37" s="71"/>
      <c r="T37" s="71"/>
      <c r="U37" s="71"/>
    </row>
    <row r="38" spans="1:21" x14ac:dyDescent="0.25">
      <c r="A38" s="76"/>
      <c r="B38" s="76"/>
      <c r="C38" s="76"/>
      <c r="D38" s="76"/>
      <c r="E38" s="67"/>
      <c r="F38" s="76"/>
      <c r="G38" s="76"/>
      <c r="H38" s="76"/>
      <c r="I38" s="71"/>
      <c r="J38" s="71"/>
      <c r="K38" s="95"/>
      <c r="L38" s="76"/>
      <c r="M38" s="77"/>
      <c r="N38" s="77"/>
      <c r="O38" s="76"/>
      <c r="P38" s="78"/>
      <c r="Q38" s="76"/>
      <c r="R38" s="77"/>
      <c r="S38" s="71"/>
      <c r="T38" s="71"/>
      <c r="U38" s="71"/>
    </row>
    <row r="39" spans="1:21" x14ac:dyDescent="0.25">
      <c r="A39" s="76"/>
      <c r="B39" s="76"/>
      <c r="C39" s="76"/>
      <c r="D39" s="76"/>
      <c r="E39" s="67"/>
      <c r="F39" s="76"/>
      <c r="G39" s="76"/>
      <c r="H39" s="76"/>
      <c r="I39" s="71"/>
      <c r="J39" s="71"/>
      <c r="K39" s="95"/>
      <c r="L39" s="76"/>
      <c r="M39" s="77"/>
      <c r="N39" s="77"/>
      <c r="O39" s="76"/>
      <c r="P39" s="78"/>
      <c r="Q39" s="76"/>
      <c r="R39" s="77"/>
      <c r="S39" s="71"/>
      <c r="T39" s="71"/>
      <c r="U39" s="71"/>
    </row>
    <row r="40" spans="1:21" x14ac:dyDescent="0.25">
      <c r="A40" s="76"/>
      <c r="B40" s="76"/>
      <c r="C40" s="76"/>
      <c r="D40" s="76"/>
      <c r="E40" s="67"/>
      <c r="F40" s="76"/>
      <c r="G40" s="76"/>
      <c r="H40" s="76"/>
      <c r="I40" s="71"/>
      <c r="J40" s="71"/>
      <c r="K40" s="95"/>
      <c r="L40" s="76"/>
      <c r="M40" s="77"/>
      <c r="N40" s="77"/>
      <c r="O40" s="76"/>
      <c r="P40" s="78"/>
      <c r="Q40" s="76"/>
      <c r="R40" s="77"/>
      <c r="S40" s="71"/>
      <c r="T40" s="71"/>
      <c r="U40" s="71"/>
    </row>
    <row r="41" spans="1:21" x14ac:dyDescent="0.25">
      <c r="A41" s="76"/>
      <c r="B41" s="76"/>
      <c r="C41" s="76"/>
      <c r="D41" s="76"/>
      <c r="E41" s="67"/>
      <c r="F41" s="76"/>
      <c r="G41" s="76"/>
      <c r="H41" s="76"/>
      <c r="I41" s="71"/>
      <c r="J41" s="71"/>
      <c r="K41" s="95"/>
      <c r="L41" s="76"/>
      <c r="M41" s="77"/>
      <c r="N41" s="77"/>
      <c r="O41" s="76"/>
      <c r="P41" s="78"/>
      <c r="Q41" s="76"/>
      <c r="R41" s="77"/>
      <c r="S41" s="71"/>
      <c r="T41" s="71"/>
      <c r="U41" s="71"/>
    </row>
    <row r="42" spans="1:21" x14ac:dyDescent="0.25">
      <c r="A42" s="76"/>
      <c r="B42" s="76"/>
      <c r="C42" s="76"/>
      <c r="D42" s="76"/>
      <c r="E42" s="67"/>
      <c r="F42" s="76"/>
      <c r="G42" s="76"/>
      <c r="H42" s="76"/>
      <c r="I42" s="71"/>
      <c r="J42" s="71"/>
      <c r="K42" s="95"/>
      <c r="L42" s="76"/>
      <c r="M42" s="77"/>
      <c r="N42" s="77"/>
      <c r="O42" s="76"/>
      <c r="P42" s="78"/>
      <c r="Q42" s="76"/>
      <c r="R42" s="77"/>
      <c r="S42" s="71"/>
      <c r="T42" s="71"/>
      <c r="U42" s="71"/>
    </row>
    <row r="43" spans="1:21" x14ac:dyDescent="0.25">
      <c r="A43" s="76"/>
      <c r="B43" s="76"/>
      <c r="C43" s="76"/>
      <c r="D43" s="76"/>
      <c r="E43" s="67"/>
      <c r="F43" s="76"/>
      <c r="G43" s="76"/>
      <c r="H43" s="76"/>
      <c r="I43" s="71"/>
      <c r="J43" s="71"/>
      <c r="K43" s="95"/>
      <c r="L43" s="76"/>
      <c r="M43" s="77"/>
      <c r="N43" s="77"/>
      <c r="O43" s="76"/>
      <c r="P43" s="78"/>
      <c r="Q43" s="76"/>
      <c r="R43" s="77"/>
      <c r="S43" s="71"/>
      <c r="T43" s="71"/>
      <c r="U43" s="71"/>
    </row>
    <row r="44" spans="1:21" x14ac:dyDescent="0.25">
      <c r="A44" s="76"/>
      <c r="B44" s="76"/>
      <c r="C44" s="76"/>
      <c r="D44" s="76"/>
      <c r="E44" s="67"/>
      <c r="F44" s="76"/>
      <c r="G44" s="76"/>
      <c r="H44" s="76"/>
      <c r="I44" s="71"/>
      <c r="J44" s="71"/>
      <c r="K44" s="95"/>
      <c r="L44" s="76"/>
      <c r="M44" s="77"/>
      <c r="N44" s="77"/>
      <c r="O44" s="76"/>
      <c r="P44" s="78"/>
      <c r="Q44" s="76"/>
      <c r="R44" s="77"/>
      <c r="S44" s="71"/>
      <c r="T44" s="71"/>
      <c r="U44" s="71"/>
    </row>
    <row r="45" spans="1:21" x14ac:dyDescent="0.25">
      <c r="A45" s="76"/>
      <c r="B45" s="76"/>
      <c r="C45" s="76"/>
      <c r="D45" s="76"/>
      <c r="E45" s="67"/>
      <c r="F45" s="76"/>
      <c r="G45" s="76"/>
      <c r="H45" s="76"/>
      <c r="I45" s="71"/>
      <c r="J45" s="71"/>
      <c r="K45" s="95"/>
      <c r="L45" s="76"/>
      <c r="M45" s="77"/>
      <c r="N45" s="77"/>
      <c r="O45" s="76"/>
      <c r="P45" s="78"/>
      <c r="Q45" s="76"/>
      <c r="R45" s="77"/>
      <c r="S45" s="71"/>
      <c r="T45" s="71"/>
      <c r="U45" s="71"/>
    </row>
    <row r="46" spans="1:21" x14ac:dyDescent="0.25">
      <c r="A46" s="76"/>
      <c r="B46" s="76"/>
      <c r="C46" s="76"/>
      <c r="D46" s="76"/>
      <c r="E46" s="67"/>
      <c r="F46" s="76"/>
      <c r="G46" s="76"/>
      <c r="H46" s="76"/>
      <c r="I46" s="71"/>
      <c r="J46" s="71"/>
      <c r="K46" s="95"/>
      <c r="L46" s="76"/>
      <c r="M46" s="77"/>
      <c r="N46" s="77"/>
      <c r="O46" s="76"/>
      <c r="P46" s="78"/>
      <c r="Q46" s="76"/>
      <c r="R46" s="77"/>
      <c r="S46" s="71"/>
      <c r="T46" s="71"/>
      <c r="U46" s="71"/>
    </row>
    <row r="47" spans="1:21" x14ac:dyDescent="0.25">
      <c r="A47" s="76"/>
      <c r="B47" s="76"/>
      <c r="C47" s="76"/>
      <c r="D47" s="76"/>
      <c r="E47" s="67"/>
      <c r="F47" s="76"/>
      <c r="G47" s="76"/>
      <c r="H47" s="76"/>
      <c r="I47" s="71"/>
      <c r="J47" s="71"/>
      <c r="K47" s="95"/>
      <c r="L47" s="76"/>
      <c r="M47" s="77"/>
      <c r="N47" s="77"/>
      <c r="O47" s="76"/>
      <c r="P47" s="78"/>
      <c r="Q47" s="76"/>
      <c r="R47" s="77"/>
      <c r="S47" s="71"/>
      <c r="T47" s="71"/>
      <c r="U47" s="71"/>
    </row>
    <row r="48" spans="1:21" x14ac:dyDescent="0.25">
      <c r="A48" s="76"/>
      <c r="B48" s="76"/>
      <c r="C48" s="76"/>
      <c r="D48" s="76"/>
      <c r="E48" s="67"/>
      <c r="F48" s="76"/>
      <c r="G48" s="76"/>
      <c r="H48" s="76"/>
      <c r="I48" s="71"/>
      <c r="J48" s="71"/>
      <c r="K48" s="95"/>
      <c r="L48" s="76"/>
      <c r="M48" s="77"/>
      <c r="N48" s="77"/>
      <c r="O48" s="76"/>
      <c r="P48" s="78"/>
      <c r="Q48" s="76"/>
      <c r="R48" s="77"/>
      <c r="S48" s="71"/>
      <c r="T48" s="71"/>
      <c r="U48" s="71"/>
    </row>
    <row r="49" spans="1:21" x14ac:dyDescent="0.25">
      <c r="A49" s="76"/>
      <c r="B49" s="76"/>
      <c r="C49" s="76"/>
      <c r="D49" s="76"/>
      <c r="E49" s="67"/>
      <c r="F49" s="76"/>
      <c r="G49" s="76"/>
      <c r="H49" s="76"/>
      <c r="I49" s="71"/>
      <c r="J49" s="71"/>
      <c r="K49" s="95"/>
      <c r="L49" s="76"/>
      <c r="M49" s="77"/>
      <c r="N49" s="77"/>
      <c r="O49" s="76"/>
      <c r="P49" s="78"/>
      <c r="Q49" s="76"/>
      <c r="R49" s="77"/>
      <c r="S49" s="71"/>
      <c r="T49" s="71"/>
      <c r="U49" s="71"/>
    </row>
    <row r="50" spans="1:21" x14ac:dyDescent="0.25">
      <c r="A50" s="76"/>
      <c r="B50" s="76"/>
      <c r="C50" s="76"/>
      <c r="D50" s="76"/>
      <c r="E50" s="67"/>
      <c r="F50" s="76"/>
      <c r="G50" s="76"/>
      <c r="H50" s="76"/>
      <c r="I50" s="71"/>
      <c r="J50" s="71"/>
      <c r="K50" s="95"/>
      <c r="L50" s="76"/>
      <c r="M50" s="77"/>
      <c r="N50" s="77"/>
      <c r="O50" s="76"/>
      <c r="P50" s="78"/>
      <c r="Q50" s="76"/>
      <c r="R50" s="77"/>
      <c r="S50" s="71"/>
      <c r="T50" s="71"/>
      <c r="U50" s="71"/>
    </row>
  </sheetData>
  <autoFilter ref="A13:U13">
    <sortState ref="A6:U24">
      <sortCondition descending="1" ref="K5"/>
    </sortState>
  </autoFilter>
  <customSheetViews>
    <customSheetView guid="{70E973AE-1D2E-4973-8012-487E827A3802}" scale="70" showAutoFilter="1">
      <selection activeCell="H17" sqref="H17"/>
      <pageMargins left="0.7" right="0.7" top="0.75" bottom="0.75" header="0.3" footer="0.3"/>
      <pageSetup paperSize="9" orientation="portrait" r:id="rId1"/>
      <autoFilter ref="A12:U12">
        <sortState ref="A6:U24">
          <sortCondition descending="1" ref="K5"/>
        </sortState>
      </autoFilter>
    </customSheetView>
    <customSheetView guid="{C82E1D82-CC33-4159-8967-F562CE5147B7}" scale="70" showAutoFilter="1">
      <selection activeCell="H17" sqref="H17"/>
      <pageMargins left="0.7" right="0.7" top="0.75" bottom="0.75" header="0.3" footer="0.3"/>
      <pageSetup paperSize="9" orientation="portrait" r:id="rId2"/>
      <autoFilter ref="A12:U12">
        <sortState ref="A6:U24">
          <sortCondition descending="1" ref="K5"/>
        </sortState>
      </autoFilter>
    </customSheetView>
  </customSheetViews>
  <mergeCells count="4">
    <mergeCell ref="A12:N12"/>
    <mergeCell ref="P12:U12"/>
    <mergeCell ref="A1:B4"/>
    <mergeCell ref="C1:S4"/>
  </mergeCells>
  <conditionalFormatting sqref="S13:T13 S7:T11">
    <cfRule type="cellIs" dxfId="32" priority="127" stopIfTrue="1" operator="equal">
      <formula>"1: Cumple Parcialmente"</formula>
    </cfRule>
  </conditionalFormatting>
  <conditionalFormatting sqref="U13 U7:U11">
    <cfRule type="cellIs" dxfId="31" priority="134" stopIfTrue="1" operator="equal">
      <formula>"ABIERTA"</formula>
    </cfRule>
    <cfRule type="cellIs" dxfId="30" priority="135" stopIfTrue="1" operator="equal">
      <formula>"CERRADA"</formula>
    </cfRule>
  </conditionalFormatting>
  <conditionalFormatting sqref="S13:T13 S7:T11">
    <cfRule type="cellIs" dxfId="29" priority="129" stopIfTrue="1" operator="equal">
      <formula>"2: Cumple "</formula>
    </cfRule>
  </conditionalFormatting>
  <conditionalFormatting sqref="S13:T13 S7:T11">
    <cfRule type="cellIs" dxfId="28" priority="128" stopIfTrue="1" operator="equal">
      <formula>"0: No cumple"</formula>
    </cfRule>
  </conditionalFormatting>
  <conditionalFormatting sqref="S5:T6">
    <cfRule type="cellIs" dxfId="27" priority="30" stopIfTrue="1" operator="equal">
      <formula>"1: Cumple Parcialmente"</formula>
    </cfRule>
  </conditionalFormatting>
  <conditionalFormatting sqref="U5:U6">
    <cfRule type="cellIs" dxfId="26" priority="33" stopIfTrue="1" operator="equal">
      <formula>"ABIERTA"</formula>
    </cfRule>
    <cfRule type="cellIs" dxfId="25" priority="34" stopIfTrue="1" operator="equal">
      <formula>"CERRADA"</formula>
    </cfRule>
  </conditionalFormatting>
  <conditionalFormatting sqref="S5:T6">
    <cfRule type="cellIs" dxfId="24" priority="32" stopIfTrue="1" operator="equal">
      <formula>"2: Cumple "</formula>
    </cfRule>
  </conditionalFormatting>
  <conditionalFormatting sqref="S5:T6">
    <cfRule type="cellIs" dxfId="23" priority="31" stopIfTrue="1" operator="equal">
      <formula>"0: No cumple"</formula>
    </cfRule>
  </conditionalFormatting>
  <conditionalFormatting sqref="D6">
    <cfRule type="iconSet" priority="27">
      <iconSet iconSet="3Symbols">
        <cfvo type="percent" val="0"/>
        <cfvo type="formula" val="$B$6*(0.3)"/>
        <cfvo type="formula" val="$B$6*(0.9)"/>
      </iconSet>
    </cfRule>
    <cfRule type="cellIs" dxfId="22" priority="28" operator="equal">
      <formula>$B$6</formula>
    </cfRule>
    <cfRule type="cellIs" dxfId="21" priority="29" operator="equal">
      <formula>0</formula>
    </cfRule>
  </conditionalFormatting>
  <conditionalFormatting sqref="F6">
    <cfRule type="cellIs" dxfId="20" priority="24" operator="equal">
      <formula>0</formula>
    </cfRule>
    <cfRule type="cellIs" dxfId="19" priority="25" operator="equal">
      <formula>$B$6</formula>
    </cfRule>
  </conditionalFormatting>
  <conditionalFormatting sqref="D7">
    <cfRule type="cellIs" dxfId="18" priority="17" operator="equal">
      <formula>$B$7</formula>
    </cfRule>
    <cfRule type="cellIs" dxfId="17" priority="18" operator="equal">
      <formula>0</formula>
    </cfRule>
    <cfRule type="iconSet" priority="23">
      <iconSet iconSet="3Symbols">
        <cfvo type="percent" val="0"/>
        <cfvo type="formula" val="$B$7*(0.3)"/>
        <cfvo type="formula" val="$B$7*(0.9)"/>
      </iconSet>
    </cfRule>
  </conditionalFormatting>
  <conditionalFormatting sqref="D8">
    <cfRule type="cellIs" dxfId="16" priority="15" operator="equal">
      <formula>$B$8</formula>
    </cfRule>
    <cfRule type="iconSet" priority="22">
      <iconSet iconSet="3Symbols">
        <cfvo type="percent" val="0"/>
        <cfvo type="formula" val="$B$8*(0.3)"/>
        <cfvo type="formula" val="$B$8*(0.9)"/>
      </iconSet>
    </cfRule>
  </conditionalFormatting>
  <conditionalFormatting sqref="D9">
    <cfRule type="cellIs" dxfId="15" priority="14" operator="equal">
      <formula>$B$9</formula>
    </cfRule>
    <cfRule type="iconSet" priority="21">
      <iconSet iconSet="3Symbols">
        <cfvo type="percent" val="0"/>
        <cfvo type="formula" val="$B$9*(0.3)"/>
        <cfvo type="formula" val="$B$9*(0.9)"/>
      </iconSet>
    </cfRule>
  </conditionalFormatting>
  <conditionalFormatting sqref="D10">
    <cfRule type="cellIs" dxfId="14" priority="13" operator="equal">
      <formula>$B$10</formula>
    </cfRule>
    <cfRule type="iconSet" priority="20">
      <iconSet iconSet="3Symbols">
        <cfvo type="percent" val="0"/>
        <cfvo type="formula" val="$B$10*(0.3)"/>
        <cfvo type="formula" val="$B$10*(0.9)"/>
      </iconSet>
    </cfRule>
  </conditionalFormatting>
  <conditionalFormatting sqref="D11">
    <cfRule type="cellIs" dxfId="13" priority="12" operator="equal">
      <formula>$B$11</formula>
    </cfRule>
    <cfRule type="iconSet" priority="19">
      <iconSet iconSet="3Symbols">
        <cfvo type="percent" val="0"/>
        <cfvo type="formula" val="$B$11*(0.3)"/>
        <cfvo type="formula" val="$B$11*(0.9)"/>
      </iconSet>
    </cfRule>
  </conditionalFormatting>
  <conditionalFormatting sqref="D8:D11">
    <cfRule type="cellIs" dxfId="12" priority="16" operator="equal">
      <formula>0</formula>
    </cfRule>
  </conditionalFormatting>
  <conditionalFormatting sqref="F7">
    <cfRule type="cellIs" dxfId="11" priority="5" operator="equal">
      <formula>$B$7</formula>
    </cfRule>
    <cfRule type="iconSet" priority="11">
      <iconSet iconSet="3Symbols">
        <cfvo type="percent" val="0"/>
        <cfvo type="formula" val="$B$7*(0.2)"/>
        <cfvo type="formula" val="$B$7*(0.6)"/>
      </iconSet>
    </cfRule>
  </conditionalFormatting>
  <conditionalFormatting sqref="F8">
    <cfRule type="cellIs" dxfId="10" priority="4" operator="equal">
      <formula>$B$8</formula>
    </cfRule>
    <cfRule type="iconSet" priority="10">
      <iconSet iconSet="3Symbols">
        <cfvo type="percent" val="0"/>
        <cfvo type="formula" val="$B$8*(0.2)"/>
        <cfvo type="formula" val="$B$8*(0.6)"/>
      </iconSet>
    </cfRule>
  </conditionalFormatting>
  <conditionalFormatting sqref="F9">
    <cfRule type="cellIs" dxfId="9" priority="3" operator="equal">
      <formula>$B$9</formula>
    </cfRule>
    <cfRule type="iconSet" priority="9">
      <iconSet iconSet="3Symbols">
        <cfvo type="percent" val="0"/>
        <cfvo type="formula" val="$B$9*(0.2)"/>
        <cfvo type="formula" val="$B$9*(0.6)"/>
      </iconSet>
    </cfRule>
  </conditionalFormatting>
  <conditionalFormatting sqref="F10">
    <cfRule type="cellIs" dxfId="8" priority="2" operator="equal">
      <formula>$B$10</formula>
    </cfRule>
    <cfRule type="iconSet" priority="8">
      <iconSet iconSet="3Symbols">
        <cfvo type="percent" val="0"/>
        <cfvo type="formula" val="$B$10*(0.2)"/>
        <cfvo type="formula" val="$B$10*(0.6)"/>
      </iconSet>
    </cfRule>
  </conditionalFormatting>
  <conditionalFormatting sqref="F11">
    <cfRule type="cellIs" dxfId="7" priority="1" operator="equal">
      <formula>$B$11</formula>
    </cfRule>
    <cfRule type="iconSet" priority="7">
      <iconSet iconSet="3Symbols">
        <cfvo type="percent" val="0"/>
        <cfvo type="formula" val="$B$11*(0.2)"/>
        <cfvo type="formula" val="$B$11*(0.6)"/>
      </iconSet>
    </cfRule>
  </conditionalFormatting>
  <conditionalFormatting sqref="F7:F11">
    <cfRule type="cellIs" dxfId="6" priority="6" operator="equal">
      <formula>0</formula>
    </cfRule>
  </conditionalFormatting>
  <pageMargins left="0.70866141732283472" right="0.70866141732283472" top="0.74803149606299213" bottom="0.74803149606299213" header="0.31496062992125984" footer="0.31496062992125984"/>
  <pageSetup orientation="portrait" r:id="rId3"/>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4"/>
  <extLst>
    <ext xmlns:x14="http://schemas.microsoft.com/office/spreadsheetml/2009/9/main" uri="{78C0D931-6437-407d-A8EE-F0AAD7539E65}">
      <x14:conditionalFormattings>
        <x14:conditionalFormatting xmlns:xm="http://schemas.microsoft.com/office/excel/2006/main">
          <x14:cfRule type="cellIs" priority="125" operator="equal" id="{74504189-FDD0-4FEC-BF8E-BDB61DC2C5B3}">
            <xm:f>'DICCIONARIO DE DATOS'!$G$3</xm:f>
            <x14:dxf>
              <font>
                <color rgb="FF9C0006"/>
              </font>
              <fill>
                <patternFill>
                  <bgColor rgb="FFFFC7CE"/>
                </patternFill>
              </fill>
            </x14:dxf>
          </x14:cfRule>
          <x14:cfRule type="cellIs" priority="126" operator="equal" id="{7E20B3B5-26EC-4BD1-8387-EA5BCD1F3686}">
            <xm:f>'DICCIONARIO DE DATOS'!$G$2</xm:f>
            <x14:dxf>
              <font>
                <color rgb="FF006100"/>
              </font>
              <fill>
                <patternFill>
                  <bgColor rgb="FFC6EFCE"/>
                </patternFill>
              </fill>
            </x14:dxf>
          </x14:cfRule>
          <xm:sqref>U14:U50</xm:sqref>
        </x14:conditionalFormatting>
        <x14:conditionalFormatting xmlns:xm="http://schemas.microsoft.com/office/excel/2006/main">
          <x14:cfRule type="cellIs" priority="123" operator="equal" id="{8AFC216A-F3DD-4BB9-A97F-D746AC1EAB14}">
            <xm:f>'DICCIONARIO DE DATOS'!$F$3</xm:f>
            <x14:dxf>
              <font>
                <color rgb="FF9C0006"/>
              </font>
              <fill>
                <patternFill>
                  <bgColor rgb="FFFFC7CE"/>
                </patternFill>
              </fill>
            </x14:dxf>
          </x14:cfRule>
          <x14:cfRule type="cellIs" priority="124" operator="equal" id="{BA8EAFF5-3648-47D8-9C49-362F936D49C1}">
            <xm:f>'DICCIONARIO DE DATOS'!$F$2</xm:f>
            <x14:dxf>
              <font>
                <color rgb="FF006100"/>
              </font>
              <fill>
                <patternFill>
                  <bgColor rgb="FFC6EFCE"/>
                </patternFill>
              </fill>
            </x14:dxf>
          </x14:cfRule>
          <xm:sqref>T14:T50</xm:sqref>
        </x14:conditionalFormatting>
        <x14:conditionalFormatting xmlns:xm="http://schemas.microsoft.com/office/excel/2006/main">
          <x14:cfRule type="cellIs" priority="121" operator="equal" id="{64A01A31-1D05-44E2-A1FB-142FFAEFD2FB}">
            <xm:f>'DICCIONARIO DE DATOS'!$E$3</xm:f>
            <x14:dxf>
              <font>
                <color rgb="FF9C0006"/>
              </font>
              <fill>
                <patternFill>
                  <bgColor rgb="FFFFC7CE"/>
                </patternFill>
              </fill>
            </x14:dxf>
          </x14:cfRule>
          <x14:cfRule type="cellIs" priority="122" operator="equal" id="{87FD2BD6-B2FE-4319-9995-44BB5CBD1C7D}">
            <xm:f>'DICCIONARIO DE DATOS'!$E$2</xm:f>
            <x14:dxf>
              <font>
                <color rgb="FF006100"/>
              </font>
              <fill>
                <patternFill>
                  <bgColor rgb="FFC6EFCE"/>
                </patternFill>
              </fill>
            </x14:dxf>
          </x14:cfRule>
          <xm:sqref>S14:S50</xm:sqref>
        </x14:conditionalFormatting>
        <x14:conditionalFormatting xmlns:xm="http://schemas.microsoft.com/office/excel/2006/main">
          <x14:cfRule type="iconSet" priority="26" id="{2CDE5375-DEC3-4680-A927-669B1B559E71}">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'DICCIONARIO DE DATOS'!$D$2:$D$4</xm:f>
          </x14:formula1>
          <xm:sqref>I14:I50</xm:sqref>
        </x14:dataValidation>
        <x14:dataValidation type="list" allowBlank="1" showInputMessage="1" showErrorMessage="1">
          <x14:formula1>
            <xm:f>'DICCIONARIO DE DATOS'!$A$2:$A$10</xm:f>
          </x14:formula1>
          <xm:sqref>J14:J50</xm:sqref>
        </x14:dataValidation>
        <x14:dataValidation type="list" allowBlank="1" showInputMessage="1" showErrorMessage="1">
          <x14:formula1>
            <xm:f>'DICCIONARIO DE DATOS'!$B$2:$B$18</xm:f>
          </x14:formula1>
          <xm:sqref>K14:K50</xm:sqref>
        </x14:dataValidation>
        <x14:dataValidation type="list" allowBlank="1" showInputMessage="1" showErrorMessage="1">
          <x14:formula1>
            <xm:f>'DICCIONARIO DE DATOS'!$E$2:$E$3</xm:f>
          </x14:formula1>
          <xm:sqref>S14:S50</xm:sqref>
        </x14:dataValidation>
        <x14:dataValidation type="list" allowBlank="1" showInputMessage="1" showErrorMessage="1">
          <x14:formula1>
            <xm:f>'DICCIONARIO DE DATOS'!$F$2:$F$3</xm:f>
          </x14:formula1>
          <xm:sqref>T14:T50</xm:sqref>
        </x14:dataValidation>
        <x14:dataValidation type="list" allowBlank="1" showInputMessage="1" showErrorMessage="1">
          <x14:formula1>
            <xm:f>'DICCIONARIO DE DATOS'!$G$2:$G$5</xm:f>
          </x14:formula1>
          <xm:sqref>U14:U50</xm:sqref>
        </x14:dataValidation>
        <x14:dataValidation type="list" allowBlank="1" showInputMessage="1" showErrorMessage="1">
          <x14:formula1>
            <xm:f>'DICCIONARIO DE DATOS'!$C$2:$C$3</xm:f>
          </x14:formula1>
          <xm:sqref>E14:E50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A19" sqref="A19:D19"/>
    </sheetView>
  </sheetViews>
  <sheetFormatPr baseColWidth="10" defaultRowHeight="11.25" x14ac:dyDescent="0.2"/>
  <cols>
    <col min="1" max="4" width="11.42578125" style="96"/>
    <col min="5" max="5" width="57.140625" style="96" customWidth="1"/>
    <col min="6" max="16384" width="11.42578125" style="96"/>
  </cols>
  <sheetData>
    <row r="1" spans="1:5" ht="12" thickBot="1" x14ac:dyDescent="0.25">
      <c r="A1" s="116" t="s">
        <v>2</v>
      </c>
      <c r="B1" s="117"/>
      <c r="C1" s="117"/>
      <c r="D1" s="118"/>
      <c r="E1" s="119" t="s">
        <v>88</v>
      </c>
    </row>
    <row r="2" spans="1:5" ht="12" thickBot="1" x14ac:dyDescent="0.25">
      <c r="A2" s="97" t="s">
        <v>89</v>
      </c>
      <c r="B2" s="98" t="s">
        <v>90</v>
      </c>
      <c r="C2" s="98">
        <v>17</v>
      </c>
      <c r="D2" s="98">
        <v>5</v>
      </c>
      <c r="E2" s="120"/>
    </row>
    <row r="3" spans="1:5" ht="113.25" thickBot="1" x14ac:dyDescent="0.25">
      <c r="A3" s="97" t="s">
        <v>91</v>
      </c>
      <c r="B3" s="98" t="s">
        <v>92</v>
      </c>
      <c r="C3" s="98" t="s">
        <v>93</v>
      </c>
      <c r="D3" s="98" t="s">
        <v>94</v>
      </c>
      <c r="E3" s="121"/>
    </row>
    <row r="4" spans="1:5" ht="12" thickBot="1" x14ac:dyDescent="0.25">
      <c r="A4" s="116" t="s">
        <v>3</v>
      </c>
      <c r="B4" s="117"/>
      <c r="C4" s="117"/>
      <c r="D4" s="118"/>
      <c r="E4" s="98" t="s">
        <v>95</v>
      </c>
    </row>
    <row r="5" spans="1:5" ht="12" thickBot="1" x14ac:dyDescent="0.25">
      <c r="A5" s="116" t="s">
        <v>4</v>
      </c>
      <c r="B5" s="117"/>
      <c r="C5" s="117"/>
      <c r="D5" s="118"/>
      <c r="E5" s="98" t="s">
        <v>96</v>
      </c>
    </row>
    <row r="6" spans="1:5" ht="23.25" thickBot="1" x14ac:dyDescent="0.25">
      <c r="A6" s="116" t="s">
        <v>5</v>
      </c>
      <c r="B6" s="117"/>
      <c r="C6" s="117"/>
      <c r="D6" s="118"/>
      <c r="E6" s="98" t="s">
        <v>97</v>
      </c>
    </row>
    <row r="7" spans="1:5" ht="113.25" thickBot="1" x14ac:dyDescent="0.25">
      <c r="A7" s="116" t="s">
        <v>61</v>
      </c>
      <c r="B7" s="117"/>
      <c r="C7" s="117"/>
      <c r="D7" s="118"/>
      <c r="E7" s="98" t="s">
        <v>98</v>
      </c>
    </row>
    <row r="8" spans="1:5" ht="12" thickBot="1" x14ac:dyDescent="0.25">
      <c r="A8" s="116" t="s">
        <v>60</v>
      </c>
      <c r="B8" s="117"/>
      <c r="C8" s="117"/>
      <c r="D8" s="118"/>
      <c r="E8" s="98" t="s">
        <v>99</v>
      </c>
    </row>
    <row r="9" spans="1:5" ht="12" thickBot="1" x14ac:dyDescent="0.25">
      <c r="A9" s="116" t="s">
        <v>7</v>
      </c>
      <c r="B9" s="117"/>
      <c r="C9" s="117"/>
      <c r="D9" s="118"/>
      <c r="E9" s="98" t="s">
        <v>100</v>
      </c>
    </row>
    <row r="10" spans="1:5" ht="23.25" thickBot="1" x14ac:dyDescent="0.25">
      <c r="A10" s="116" t="s">
        <v>8</v>
      </c>
      <c r="B10" s="117"/>
      <c r="C10" s="117"/>
      <c r="D10" s="118"/>
      <c r="E10" s="98" t="s">
        <v>101</v>
      </c>
    </row>
    <row r="11" spans="1:5" ht="113.25" thickBot="1" x14ac:dyDescent="0.25">
      <c r="A11" s="116" t="s">
        <v>45</v>
      </c>
      <c r="B11" s="117"/>
      <c r="C11" s="117"/>
      <c r="D11" s="118"/>
      <c r="E11" s="98" t="s">
        <v>102</v>
      </c>
    </row>
    <row r="12" spans="1:5" ht="34.5" thickBot="1" x14ac:dyDescent="0.25">
      <c r="A12" s="116" t="s">
        <v>9</v>
      </c>
      <c r="B12" s="117"/>
      <c r="C12" s="117"/>
      <c r="D12" s="118"/>
      <c r="E12" s="98" t="s">
        <v>103</v>
      </c>
    </row>
    <row r="13" spans="1:5" ht="23.25" thickBot="1" x14ac:dyDescent="0.25">
      <c r="A13" s="116" t="s">
        <v>10</v>
      </c>
      <c r="B13" s="117"/>
      <c r="C13" s="117"/>
      <c r="D13" s="118"/>
      <c r="E13" s="98" t="s">
        <v>104</v>
      </c>
    </row>
    <row r="14" spans="1:5" ht="12" thickBot="1" x14ac:dyDescent="0.25">
      <c r="A14" s="116" t="s">
        <v>105</v>
      </c>
      <c r="B14" s="117"/>
      <c r="C14" s="117"/>
      <c r="D14" s="118"/>
      <c r="E14" s="98" t="s">
        <v>106</v>
      </c>
    </row>
    <row r="15" spans="1:5" ht="12" thickBot="1" x14ac:dyDescent="0.25">
      <c r="A15" s="116" t="s">
        <v>12</v>
      </c>
      <c r="B15" s="117"/>
      <c r="C15" s="117"/>
      <c r="D15" s="118"/>
      <c r="E15" s="98" t="s">
        <v>107</v>
      </c>
    </row>
    <row r="16" spans="1:5" ht="12" thickBot="1" x14ac:dyDescent="0.25">
      <c r="A16" s="116" t="s">
        <v>13</v>
      </c>
      <c r="B16" s="117"/>
      <c r="C16" s="117"/>
      <c r="D16" s="118"/>
      <c r="E16" s="98" t="s">
        <v>108</v>
      </c>
    </row>
    <row r="17" spans="1:5" ht="45.75" thickBot="1" x14ac:dyDescent="0.25">
      <c r="A17" s="116" t="s">
        <v>14</v>
      </c>
      <c r="B17" s="117"/>
      <c r="C17" s="117"/>
      <c r="D17" s="118"/>
      <c r="E17" s="98" t="s">
        <v>109</v>
      </c>
    </row>
    <row r="18" spans="1:5" ht="23.25" thickBot="1" x14ac:dyDescent="0.25">
      <c r="A18" s="116" t="s">
        <v>87</v>
      </c>
      <c r="B18" s="117"/>
      <c r="C18" s="117"/>
      <c r="D18" s="118"/>
      <c r="E18" s="98" t="s">
        <v>110</v>
      </c>
    </row>
    <row r="19" spans="1:5" ht="45.75" thickBot="1" x14ac:dyDescent="0.25">
      <c r="A19" s="116" t="s">
        <v>15</v>
      </c>
      <c r="B19" s="117"/>
      <c r="C19" s="117"/>
      <c r="D19" s="118"/>
      <c r="E19" s="98" t="s">
        <v>111</v>
      </c>
    </row>
    <row r="20" spans="1:5" ht="23.25" thickBot="1" x14ac:dyDescent="0.25">
      <c r="A20" s="116" t="s">
        <v>112</v>
      </c>
      <c r="B20" s="117"/>
      <c r="C20" s="117"/>
      <c r="D20" s="118"/>
      <c r="E20" s="98" t="s">
        <v>113</v>
      </c>
    </row>
    <row r="21" spans="1:5" ht="34.5" thickBot="1" x14ac:dyDescent="0.25">
      <c r="A21" s="116" t="s">
        <v>114</v>
      </c>
      <c r="B21" s="117"/>
      <c r="C21" s="117"/>
      <c r="D21" s="118"/>
      <c r="E21" s="98" t="s">
        <v>115</v>
      </c>
    </row>
    <row r="22" spans="1:5" ht="34.5" thickBot="1" x14ac:dyDescent="0.25">
      <c r="A22" s="116" t="s">
        <v>116</v>
      </c>
      <c r="B22" s="117"/>
      <c r="C22" s="117"/>
      <c r="D22" s="118"/>
      <c r="E22" s="98" t="s">
        <v>117</v>
      </c>
    </row>
    <row r="23" spans="1:5" ht="57" thickBot="1" x14ac:dyDescent="0.25">
      <c r="A23" s="116" t="s">
        <v>118</v>
      </c>
      <c r="B23" s="117"/>
      <c r="C23" s="117"/>
      <c r="D23" s="118"/>
      <c r="E23" s="98" t="s">
        <v>119</v>
      </c>
    </row>
  </sheetData>
  <mergeCells count="22">
    <mergeCell ref="A20:D20"/>
    <mergeCell ref="A21:D21"/>
    <mergeCell ref="A22:D22"/>
    <mergeCell ref="A23:D23"/>
    <mergeCell ref="A14:D14"/>
    <mergeCell ref="A15:D15"/>
    <mergeCell ref="A16:D16"/>
    <mergeCell ref="A17:D17"/>
    <mergeCell ref="A18:D18"/>
    <mergeCell ref="A19:D19"/>
    <mergeCell ref="A13:D13"/>
    <mergeCell ref="A1:D1"/>
    <mergeCell ref="E1:E3"/>
    <mergeCell ref="A4:D4"/>
    <mergeCell ref="A5:D5"/>
    <mergeCell ref="A6:D6"/>
    <mergeCell ref="A7:D7"/>
    <mergeCell ref="A8:D8"/>
    <mergeCell ref="A9:D9"/>
    <mergeCell ref="A10:D10"/>
    <mergeCell ref="A11:D11"/>
    <mergeCell ref="A12:D12"/>
  </mergeCells>
  <pageMargins left="0.70866141732283472" right="0.70866141732283472" top="0.74803149606299213" bottom="0.74803149606299213" header="0.31496062992125984" footer="0.31496062992125984"/>
  <pageSetup orientation="portrait" r:id="rId1"/>
  <headerFooter>
    <oddHeader>&amp;L&amp;G&amp;RCódigo: EI-FT-04 
Versión: 09 
Página: &amp;P de &amp;N
Vigente desde: 06/03/2018</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85" zoomScaleNormal="85" workbookViewId="0">
      <selection activeCell="D1" sqref="D1"/>
    </sheetView>
  </sheetViews>
  <sheetFormatPr baseColWidth="10" defaultRowHeight="11.25" x14ac:dyDescent="0.2"/>
  <cols>
    <col min="1" max="1" width="11.42578125" style="33"/>
    <col min="2" max="2" width="26.5703125" style="33" customWidth="1"/>
    <col min="3" max="13" width="15.7109375" style="33" customWidth="1"/>
    <col min="14" max="16384" width="11.42578125" style="33"/>
  </cols>
  <sheetData>
    <row r="2" spans="2:13" x14ac:dyDescent="0.2">
      <c r="B2" s="124"/>
      <c r="C2" s="124"/>
      <c r="D2" s="124"/>
      <c r="E2" s="124"/>
      <c r="F2" s="124"/>
      <c r="G2" s="124"/>
      <c r="H2" s="124"/>
      <c r="I2" s="124"/>
      <c r="J2" s="124"/>
      <c r="K2" s="124"/>
      <c r="L2" s="124"/>
      <c r="M2" s="124"/>
    </row>
    <row r="3" spans="2:13" x14ac:dyDescent="0.2">
      <c r="B3" s="124"/>
      <c r="C3" s="124"/>
      <c r="D3" s="124"/>
      <c r="E3" s="124"/>
      <c r="F3" s="124"/>
      <c r="G3" s="124"/>
      <c r="H3" s="124"/>
      <c r="I3" s="124"/>
      <c r="J3" s="124"/>
      <c r="K3" s="124"/>
      <c r="L3" s="124"/>
      <c r="M3" s="124"/>
    </row>
    <row r="4" spans="2:13" x14ac:dyDescent="0.2">
      <c r="B4" s="124"/>
      <c r="C4" s="124"/>
      <c r="D4" s="124"/>
      <c r="E4" s="124"/>
      <c r="F4" s="124"/>
      <c r="G4" s="124"/>
      <c r="H4" s="124"/>
      <c r="I4" s="124"/>
      <c r="J4" s="124"/>
      <c r="K4" s="124"/>
      <c r="L4" s="124"/>
      <c r="M4" s="124"/>
    </row>
    <row r="5" spans="2:13" x14ac:dyDescent="0.2">
      <c r="B5" s="124"/>
      <c r="C5" s="124"/>
      <c r="D5" s="124"/>
      <c r="E5" s="124"/>
      <c r="F5" s="124"/>
      <c r="G5" s="124"/>
      <c r="H5" s="124"/>
      <c r="I5" s="124"/>
      <c r="J5" s="124"/>
      <c r="K5" s="124"/>
      <c r="L5" s="124"/>
      <c r="M5" s="124"/>
    </row>
    <row r="6" spans="2:13" x14ac:dyDescent="0.2">
      <c r="B6" s="124"/>
      <c r="C6" s="124"/>
      <c r="D6" s="124"/>
      <c r="E6" s="124"/>
      <c r="F6" s="124"/>
      <c r="G6" s="124"/>
      <c r="H6" s="124"/>
      <c r="I6" s="124"/>
      <c r="J6" s="124"/>
      <c r="K6" s="124"/>
      <c r="L6" s="124"/>
      <c r="M6" s="124"/>
    </row>
    <row r="7" spans="2:13" x14ac:dyDescent="0.2">
      <c r="B7" s="124"/>
      <c r="C7" s="124"/>
      <c r="D7" s="124"/>
      <c r="E7" s="124"/>
      <c r="F7" s="124"/>
      <c r="G7" s="124"/>
      <c r="H7" s="124"/>
      <c r="I7" s="124"/>
      <c r="J7" s="124"/>
      <c r="K7" s="124"/>
      <c r="L7" s="124"/>
      <c r="M7" s="124"/>
    </row>
    <row r="8" spans="2:13" ht="12" thickBot="1" x14ac:dyDescent="0.25"/>
    <row r="9" spans="2:13" x14ac:dyDescent="0.2">
      <c r="B9" s="125" t="s">
        <v>79</v>
      </c>
      <c r="C9" s="126"/>
    </row>
    <row r="10" spans="2:13" ht="12" thickBot="1" x14ac:dyDescent="0.25">
      <c r="B10" s="127">
        <f>SUM(C31:C39)</f>
        <v>0</v>
      </c>
      <c r="C10" s="128"/>
    </row>
    <row r="11" spans="2:13" s="35" customFormat="1" ht="22.5" x14ac:dyDescent="0.25">
      <c r="B11" s="36" t="s">
        <v>75</v>
      </c>
      <c r="C11" s="37">
        <f>SUM(D31:D39)</f>
        <v>0</v>
      </c>
    </row>
    <row r="12" spans="2:13" s="35" customFormat="1" ht="23.25" thickBot="1" x14ac:dyDescent="0.3">
      <c r="B12" s="38" t="s">
        <v>76</v>
      </c>
      <c r="C12" s="39">
        <f>SUM(E31:E39)</f>
        <v>0</v>
      </c>
    </row>
    <row r="13" spans="2:13" ht="12" thickBot="1" x14ac:dyDescent="0.25">
      <c r="B13" s="34"/>
      <c r="C13" s="34"/>
    </row>
    <row r="14" spans="2:13" ht="12" thickBot="1" x14ac:dyDescent="0.25">
      <c r="B14" s="125" t="s">
        <v>82</v>
      </c>
      <c r="C14" s="126"/>
    </row>
    <row r="15" spans="2:13" x14ac:dyDescent="0.2">
      <c r="B15" s="40" t="s">
        <v>80</v>
      </c>
      <c r="C15" s="41">
        <f>SUM(F31:F39)</f>
        <v>0</v>
      </c>
    </row>
    <row r="16" spans="2:13" ht="12" thickBot="1" x14ac:dyDescent="0.25">
      <c r="B16" s="48" t="s">
        <v>81</v>
      </c>
      <c r="C16" s="49">
        <f>C11-C15</f>
        <v>0</v>
      </c>
    </row>
    <row r="17" spans="2:13" ht="12" thickBot="1" x14ac:dyDescent="0.25"/>
    <row r="18" spans="2:13" ht="12" thickBot="1" x14ac:dyDescent="0.25">
      <c r="B18" s="122" t="s">
        <v>83</v>
      </c>
      <c r="C18" s="123"/>
    </row>
    <row r="19" spans="2:13" x14ac:dyDescent="0.2">
      <c r="B19" s="40" t="s">
        <v>71</v>
      </c>
      <c r="C19" s="41">
        <f>SUM(G31:G39)</f>
        <v>0</v>
      </c>
    </row>
    <row r="20" spans="2:13" x14ac:dyDescent="0.2">
      <c r="B20" s="42" t="s">
        <v>72</v>
      </c>
      <c r="C20" s="43">
        <f>SUM(H31:H39)</f>
        <v>0</v>
      </c>
    </row>
    <row r="21" spans="2:13" x14ac:dyDescent="0.2">
      <c r="B21" s="42" t="s">
        <v>73</v>
      </c>
      <c r="C21" s="43">
        <f>SUM(I31:I39)</f>
        <v>0</v>
      </c>
    </row>
    <row r="22" spans="2:13" ht="12" thickBot="1" x14ac:dyDescent="0.25">
      <c r="B22" s="44" t="s">
        <v>74</v>
      </c>
      <c r="C22" s="45">
        <f>SUM(J31:J39)</f>
        <v>0</v>
      </c>
    </row>
    <row r="23" spans="2:13" ht="12" thickBot="1" x14ac:dyDescent="0.25">
      <c r="B23" s="34"/>
      <c r="C23" s="34"/>
    </row>
    <row r="24" spans="2:13" ht="12" thickBot="1" x14ac:dyDescent="0.25">
      <c r="B24" s="122" t="s">
        <v>84</v>
      </c>
      <c r="C24" s="123"/>
    </row>
    <row r="25" spans="2:13" x14ac:dyDescent="0.2">
      <c r="B25" s="46" t="s">
        <v>77</v>
      </c>
      <c r="C25" s="47">
        <f>SUM(K31:K39)</f>
        <v>0</v>
      </c>
    </row>
    <row r="26" spans="2:13" x14ac:dyDescent="0.2">
      <c r="B26" s="42" t="s">
        <v>78</v>
      </c>
      <c r="C26" s="43">
        <f>SUM(L31:L39)</f>
        <v>0</v>
      </c>
    </row>
    <row r="27" spans="2:13" ht="12" thickBot="1" x14ac:dyDescent="0.25">
      <c r="B27" s="44" t="s">
        <v>59</v>
      </c>
      <c r="C27" s="45">
        <f>SUM(M31:M39)</f>
        <v>0</v>
      </c>
    </row>
    <row r="28" spans="2:13" x14ac:dyDescent="0.2">
      <c r="B28" s="34"/>
      <c r="C28" s="34"/>
    </row>
    <row r="29" spans="2:13" ht="12" thickBot="1" x14ac:dyDescent="0.25"/>
    <row r="30" spans="2:13" s="31" customFormat="1" ht="33.75" x14ac:dyDescent="0.25">
      <c r="B30" s="36" t="s">
        <v>9</v>
      </c>
      <c r="C30" s="50" t="s">
        <v>79</v>
      </c>
      <c r="D30" s="50" t="s">
        <v>75</v>
      </c>
      <c r="E30" s="50" t="s">
        <v>76</v>
      </c>
      <c r="F30" s="50" t="s">
        <v>70</v>
      </c>
      <c r="G30" s="50" t="s">
        <v>71</v>
      </c>
      <c r="H30" s="50" t="s">
        <v>72</v>
      </c>
      <c r="I30" s="50" t="s">
        <v>73</v>
      </c>
      <c r="J30" s="50" t="s">
        <v>74</v>
      </c>
      <c r="K30" s="50" t="s">
        <v>77</v>
      </c>
      <c r="L30" s="50" t="s">
        <v>78</v>
      </c>
      <c r="M30" s="37" t="s">
        <v>59</v>
      </c>
    </row>
    <row r="31" spans="2:13" x14ac:dyDescent="0.2">
      <c r="B31" s="42" t="s">
        <v>18</v>
      </c>
      <c r="C31" s="32">
        <f>COUNTA('DIRECCIÓN GENERAL'!F11:F1048576)</f>
        <v>0</v>
      </c>
      <c r="D31" s="32">
        <f>COUNTIF('DIRECCIÓN GENERAL'!E11:E1048576,"NO CONFORMIDAD")</f>
        <v>0</v>
      </c>
      <c r="E31" s="32">
        <f>COUNTIF('DIRECCIÓN GENERAL'!E11:E1048576,"OPORTUNIDAD DE MEJORA")</f>
        <v>0</v>
      </c>
      <c r="F31" s="32">
        <f>COUNTA('DIRECCIÓN GENERAL'!H11:H1048576)</f>
        <v>0</v>
      </c>
      <c r="G31" s="32">
        <f>COUNTIF('DIRECCIÓN GENERAL'!U11:U1048576,"CERRADA")</f>
        <v>0</v>
      </c>
      <c r="H31" s="32">
        <f>COUNTIF('DIRECCIÓN GENERAL'!U11:U1048576,"ABIERTA EN DESARROLLO")</f>
        <v>0</v>
      </c>
      <c r="I31" s="32">
        <f>COUNTIF('DIRECCIÓN GENERAL'!U11:U1048576,"ABIERTA VENCIDA")</f>
        <v>0</v>
      </c>
      <c r="J31" s="32">
        <f>COUNTIF('DIRECCIÓN GENERAL'!U11:U1048576,"NO INICIADA")</f>
        <v>0</v>
      </c>
      <c r="K31" s="32">
        <f>COUNTIF('DIRECCIÓN GENERAL'!I11:I1048576,"CORRECCIÓN")</f>
        <v>0</v>
      </c>
      <c r="L31" s="32">
        <f>COUNTIF('DIRECCIÓN GENERAL'!I11:I1048576,"ACCIÓN CORRECTIVA")</f>
        <v>0</v>
      </c>
      <c r="M31" s="43">
        <f>COUNTIF('DIRECCIÓN GENERAL'!I11:I1048576,"GESTIÓN DE RIESGOS")</f>
        <v>0</v>
      </c>
    </row>
    <row r="32" spans="2:13" x14ac:dyDescent="0.2">
      <c r="B32" s="42" t="s">
        <v>24</v>
      </c>
      <c r="C32" s="32">
        <f>COUNTA('OFICINA DE CONTROL INTERNO'!F10:F1048576)</f>
        <v>0</v>
      </c>
      <c r="D32" s="32">
        <f>COUNTIF('OFICINA DE CONTROL INTERNO'!E10:E1048576,"NO CONFORMIDAD")</f>
        <v>0</v>
      </c>
      <c r="E32" s="32">
        <f>COUNTIF('OFICINA DE CONTROL INTERNO'!E10:E1048576,"OPORTUNIDAD DE MEJORA")</f>
        <v>0</v>
      </c>
      <c r="F32" s="32">
        <f>COUNTA('OFICINA DE CONTROL INTERNO'!H10:H1048576)</f>
        <v>0</v>
      </c>
      <c r="G32" s="32">
        <f>COUNTIF('OFICINA DE CONTROL INTERNO'!U10:U1048576,"CERRADA")</f>
        <v>0</v>
      </c>
      <c r="H32" s="32">
        <f>COUNTIF('OFICINA DE CONTROL INTERNO'!U10:U1048576,"ABIERTA EN DESARROLLO")</f>
        <v>0</v>
      </c>
      <c r="I32" s="32">
        <f>COUNTIF('OFICINA DE CONTROL INTERNO'!U10:U1048576,"ABIERTA VENCIDA")</f>
        <v>0</v>
      </c>
      <c r="J32" s="32">
        <f>COUNTIF('OFICINA DE CONTROL INTERNO'!U10:U1048576,"NO INICIADA")</f>
        <v>0</v>
      </c>
      <c r="K32" s="32">
        <f>COUNTIF('OFICINA DE CONTROL INTERNO'!I10:I1048576,"CORRECCIÓN")</f>
        <v>0</v>
      </c>
      <c r="L32" s="32">
        <f>COUNTIF('OFICINA DE CONTROL INTERNO'!I10:I1048576,"ACCIÓN CORRECTIVA")</f>
        <v>0</v>
      </c>
      <c r="M32" s="43">
        <f>COUNTIF('OFICINA DE CONTROL INTERNO'!I10:I1048576,"GESTIÓN DE RIESGOS")</f>
        <v>0</v>
      </c>
    </row>
    <row r="33" spans="2:13" x14ac:dyDescent="0.2">
      <c r="B33" s="42" t="s">
        <v>64</v>
      </c>
      <c r="C33" s="32">
        <f>COUNTA('OFICINA ASESORA DE PLANEACIÓN'!F11:F1048576)</f>
        <v>0</v>
      </c>
      <c r="D33" s="32">
        <f>COUNTIF('OFICINA ASESORA DE PLANEACIÓN'!E11:E1048576,"NO CONFORMIDAD")</f>
        <v>0</v>
      </c>
      <c r="E33" s="32">
        <f>COUNTIF('OFICINA ASESORA DE PLANEACIÓN'!E11:E1048576,"OPORTUNIDAD DE MEJORA")</f>
        <v>0</v>
      </c>
      <c r="F33" s="32">
        <f>COUNTA('OFICINA ASESORA DE PLANEACIÓN'!H11:H1048576)</f>
        <v>0</v>
      </c>
      <c r="G33" s="32">
        <f>COUNTIF('OFICINA ASESORA DE PLANEACIÓN'!U11:U1048576,"CERRADA")</f>
        <v>0</v>
      </c>
      <c r="H33" s="32">
        <f>COUNTIF('OFICINA ASESORA DE PLANEACIÓN'!U11:U1048576,"ABIERTA EN DESARROLLO")</f>
        <v>0</v>
      </c>
      <c r="I33" s="32">
        <f>COUNTIF('OFICINA ASESORA DE PLANEACIÓN'!U11:U1048576,"ABIERTA VENCIDA")</f>
        <v>0</v>
      </c>
      <c r="J33" s="32">
        <f>COUNTIF('OFICINA ASESORA DE PLANEACIÓN'!U11:U1048576,"NO INICIADA")</f>
        <v>0</v>
      </c>
      <c r="K33" s="32">
        <f>COUNTIF('OFICINA ASESORA DE PLANEACIÓN'!I11:I1048576,"CORRECCIÓN")</f>
        <v>0</v>
      </c>
      <c r="L33" s="32">
        <f>COUNTIF('OFICINA ASESORA DE PLANEACIÓN'!I11:I1048576,"ACCIÓN CORRECTIVA")</f>
        <v>0</v>
      </c>
      <c r="M33" s="43">
        <f>COUNTIF('OFICINA ASESORA DE PLANEACIÓN'!I11:I1048576,"GESTIÓN DE RIESGOS")</f>
        <v>0</v>
      </c>
    </row>
    <row r="34" spans="2:13" x14ac:dyDescent="0.2">
      <c r="B34" s="42" t="s">
        <v>22</v>
      </c>
      <c r="C34" s="32">
        <f>COUNTA('OFICINA ASESORA JURÍDICA'!F11:F1048576)</f>
        <v>0</v>
      </c>
      <c r="D34" s="32">
        <f>COUNTIF('OFICINA ASESORA JURÍDICA'!E11:E1048576,"NO CONFORMIDAD")</f>
        <v>0</v>
      </c>
      <c r="E34" s="32">
        <f>COUNTIF('OFICINA ASESORA JURÍDICA'!E11:E1048576,"OPORTUNIDAD DE MEJORA")</f>
        <v>0</v>
      </c>
      <c r="F34" s="32">
        <f>COUNTA('OFICINA ASESORA JURÍDICA'!H11:H1048576)</f>
        <v>0</v>
      </c>
      <c r="G34" s="32">
        <f>COUNTIF('OFICINA ASESORA JURÍDICA'!U11:U1048576,"CERRADA")</f>
        <v>0</v>
      </c>
      <c r="H34" s="32">
        <f>COUNTIF('OFICINA ASESORA JURÍDICA'!U11:U1048576,"ABIERTA EN DESARROLLO")</f>
        <v>0</v>
      </c>
      <c r="I34" s="32">
        <f>COUNTIF('OFICINA ASESORA JURÍDICA'!U11:U1048576,"ABIERTA VENCIDA")</f>
        <v>0</v>
      </c>
      <c r="J34" s="32">
        <f>COUNTIF('OFICINA ASESORA JURÍDICA'!U11:U1048576,"NO INICIADA")</f>
        <v>0</v>
      </c>
      <c r="K34" s="32">
        <f>COUNTIF('OFICINA ASESORA JURÍDICA'!I11:I1048576,"CORRECCIÓN")</f>
        <v>0</v>
      </c>
      <c r="L34" s="32">
        <f>COUNTIF('OFICINA ASESORA JURÍDICA'!I11:I1048576,"ACCIÓN CORRECTIVA")</f>
        <v>0</v>
      </c>
      <c r="M34" s="43">
        <f>COUNTIF('OFICINA ASESORA JURÍDICA'!I11:I1048576,"GESTIÓN DE RIESGOS")</f>
        <v>0</v>
      </c>
    </row>
    <row r="35" spans="2:13" x14ac:dyDescent="0.2">
      <c r="B35" s="42" t="s">
        <v>68</v>
      </c>
      <c r="C35" s="32">
        <f>COUNTA(SUBD.MANEJO!F10:F1048576)</f>
        <v>0</v>
      </c>
      <c r="D35" s="32">
        <f>COUNTIF(SUBD.MANEJO!E10:E1048576,"NO CONFORMIDAD")</f>
        <v>0</v>
      </c>
      <c r="E35" s="32">
        <f>COUNTIF(SUBD.MANEJO!E10:E1048576,"OPORTUNIDAD DE MEJORA")</f>
        <v>0</v>
      </c>
      <c r="F35" s="32">
        <f>COUNTA(SUBD.MANEJO!H10:H1048576)</f>
        <v>0</v>
      </c>
      <c r="G35" s="32">
        <f>COUNTIF(SUBD.MANEJO!U10:U1048576,"CERRADA")</f>
        <v>0</v>
      </c>
      <c r="H35" s="32">
        <f>COUNTIF(SUBD.MANEJO!U10:U1048576,"ABIERTA EN DESARROLLO")</f>
        <v>0</v>
      </c>
      <c r="I35" s="32">
        <f>COUNTIF(SUBD.MANEJO!U10:U1048576,"ABIERTA VENCIDA")</f>
        <v>0</v>
      </c>
      <c r="J35" s="32">
        <f>COUNTIF(SUBD.MANEJO!U10:U1048576,"NO INICIADA")</f>
        <v>0</v>
      </c>
      <c r="K35" s="32">
        <f>COUNTIF(SUBD.MANEJO!I10:I1048576,"CORRECCIÓN")</f>
        <v>0</v>
      </c>
      <c r="L35" s="32">
        <f>COUNTIF(SUBD.MANEJO!I10:I1048576,"ACCIÓN CORRECTIVA")</f>
        <v>0</v>
      </c>
      <c r="M35" s="43">
        <f>COUNTIF(SUBD.MANEJO!I10:I1048576,"GESTIÓN DE RIESGOS")</f>
        <v>0</v>
      </c>
    </row>
    <row r="36" spans="2:13" x14ac:dyDescent="0.2">
      <c r="B36" s="42" t="s">
        <v>67</v>
      </c>
      <c r="C36" s="32">
        <f>COUNTA(SUBD.REDUCCIÓN!F11:F1048576)</f>
        <v>0</v>
      </c>
      <c r="D36" s="32">
        <f>COUNTIF(SUBD.REDUCCIÓN!E11:E1048576,"NO CONFORMIDAD")</f>
        <v>0</v>
      </c>
      <c r="E36" s="32">
        <f>COUNTIF(SUBD.REDUCCIÓN!E11:E1048576,"OPORTUNIDAD DE MEJORA")</f>
        <v>0</v>
      </c>
      <c r="F36" s="32">
        <f>COUNTA(SUBD.REDUCCIÓN!H11:H1048576)</f>
        <v>0</v>
      </c>
      <c r="G36" s="32">
        <f>COUNTIF(SUBD.REDUCCIÓN!U11:U1048576,"CERRADA")</f>
        <v>0</v>
      </c>
      <c r="H36" s="32">
        <f>COUNTIF(SUBD.REDUCCIÓN!U11:U1048576,"ABIERTA EN DESARROLLO")</f>
        <v>0</v>
      </c>
      <c r="I36" s="32">
        <f>COUNTIF(SUBD.REDUCCIÓN!U11:U1048576,"ABIERTA VENCIDA")</f>
        <v>0</v>
      </c>
      <c r="J36" s="32">
        <f>COUNTIF(SUBD.REDUCCIÓN!U11:U1048576,"NO INICIADA")</f>
        <v>0</v>
      </c>
      <c r="K36" s="32">
        <f>COUNTIF(SUBD.REDUCCIÓN!I11:I1048576,"CORRECCIÓN")</f>
        <v>0</v>
      </c>
      <c r="L36" s="32">
        <f>COUNTIF(SUBD.REDUCCIÓN!I11:I1048576,"ACCIÓN CORRECTIVA")</f>
        <v>0</v>
      </c>
      <c r="M36" s="43">
        <f>COUNTIF(SUBD.REDUCCIÓN!I11:I1048576,"GESTIÓN DE RIESGOS")</f>
        <v>0</v>
      </c>
    </row>
    <row r="37" spans="2:13" x14ac:dyDescent="0.2">
      <c r="B37" s="42" t="s">
        <v>65</v>
      </c>
      <c r="C37" s="32">
        <f>COUNTA(TIC´S!F10:F1048576)</f>
        <v>0</v>
      </c>
      <c r="D37" s="32">
        <f>COUNTIF(TIC´S!E10:E1048576,"NO CONFORMIDAD")</f>
        <v>0</v>
      </c>
      <c r="E37" s="32">
        <f>COUNTIF(TIC´S!E10:E1048576,"OPORTUNIDAD DE MEJORA")</f>
        <v>0</v>
      </c>
      <c r="F37" s="32">
        <f>COUNTA(TIC´S!H10:H1048576)</f>
        <v>0</v>
      </c>
      <c r="G37" s="32">
        <f>COUNTIF(TIC´S!U10:U1048576,"CERRADA")</f>
        <v>0</v>
      </c>
      <c r="H37" s="32">
        <f>COUNTIF(TIC´S!U10:U1048576,"ABIERTA EN DESARROLLO")</f>
        <v>0</v>
      </c>
      <c r="I37" s="32">
        <f>COUNTIF(TIC´S!U10:U1048576,"ABIERTA VENCIDA")</f>
        <v>0</v>
      </c>
      <c r="J37" s="32">
        <f>COUNTIF(TIC´S!U10:U1048576,"NO INICIADA")</f>
        <v>0</v>
      </c>
      <c r="K37" s="32">
        <f>COUNTIF(TIC´S!I10:I1048576,"CORRECCIÓN")</f>
        <v>0</v>
      </c>
      <c r="L37" s="32">
        <f>COUNTIF(TIC´S!I10:I1048576,"ACCIÓN CORRECTIVA")</f>
        <v>0</v>
      </c>
      <c r="M37" s="43">
        <f>COUNTIF(TIC´S!I10:I1048576,"GESTIÓN DE RIESGOS")</f>
        <v>0</v>
      </c>
    </row>
    <row r="38" spans="2:13" x14ac:dyDescent="0.2">
      <c r="B38" s="42" t="s">
        <v>66</v>
      </c>
      <c r="C38" s="32">
        <f>COUNTA(SUBD.ANÁLISIS!F10:F1048576)</f>
        <v>0</v>
      </c>
      <c r="D38" s="32">
        <f>COUNTIF(SUBD.ANÁLISIS!E10:E1048576,"NO CONFORMIDAD")</f>
        <v>0</v>
      </c>
      <c r="E38" s="32">
        <f>COUNTIF(SUBD.ANÁLISIS!E10:E1048576,"OPORTUNIDAD DE MEJORA")</f>
        <v>0</v>
      </c>
      <c r="F38" s="32">
        <f>COUNTA(SUBD.ANÁLISIS!H10:H1048576)</f>
        <v>0</v>
      </c>
      <c r="G38" s="32">
        <f>COUNTIF(SUBD.ANÁLISIS!U10:U1048576,"CERRADA")</f>
        <v>0</v>
      </c>
      <c r="H38" s="32">
        <f>COUNTIF(SUBD.ANÁLISIS!U10:U1048576,"ABIERTA EN DESARROLLO")</f>
        <v>0</v>
      </c>
      <c r="I38" s="32">
        <f>COUNTIF(SUBD.ANÁLISIS!U10:U1048576,"ABIERTA VENCIDA")</f>
        <v>0</v>
      </c>
      <c r="J38" s="32">
        <f>COUNTIF(SUBD.ANÁLISIS!U10:U1048576,"NO INICIADA")</f>
        <v>0</v>
      </c>
      <c r="K38" s="32">
        <f>COUNTIF(SUBD.ANÁLISIS!I10:I1048576,"CORRECCIÓN")</f>
        <v>0</v>
      </c>
      <c r="L38" s="32">
        <f>COUNTIF(SUBD.ANÁLISIS!I10:I1048576,"ACCIÓN CORRECTIVA")</f>
        <v>0</v>
      </c>
      <c r="M38" s="43">
        <f>COUNTIF(SUBD.ANÁLISIS!I10:I1048576,"GESTIÓN DE RIESGOS")</f>
        <v>0</v>
      </c>
    </row>
    <row r="39" spans="2:13" ht="12" thickBot="1" x14ac:dyDescent="0.25">
      <c r="B39" s="44" t="s">
        <v>69</v>
      </c>
      <c r="C39" s="51">
        <f>COUNTA(SUBD.CORPORATIVA!F14:F1048576)</f>
        <v>0</v>
      </c>
      <c r="D39" s="51">
        <f>COUNTIF(SUBD.CORPORATIVA!E14:E1048576,"NO CONFORMIDAD")</f>
        <v>0</v>
      </c>
      <c r="E39" s="51">
        <f>COUNTIF(SUBD.CORPORATIVA!E14:E1048576,"OPORTUNIDAD DE MEJORA")</f>
        <v>0</v>
      </c>
      <c r="F39" s="51">
        <f>COUNTA(SUBD.CORPORATIVA!H14:H1048576)</f>
        <v>0</v>
      </c>
      <c r="G39" s="51">
        <f>COUNTIF(SUBD.CORPORATIVA!U14:U1048576,"CERRADA")</f>
        <v>0</v>
      </c>
      <c r="H39" s="51">
        <f>COUNTIF(SUBD.CORPORATIVA!U14:U1048576,"ABIERTA EN DESARROLLO")</f>
        <v>0</v>
      </c>
      <c r="I39" s="51">
        <f>COUNTIF(SUBD.CORPORATIVA!U14:U1048576,"ABIERTA VENCIDA")</f>
        <v>0</v>
      </c>
      <c r="J39" s="51">
        <f>COUNTIF(SUBD.CORPORATIVA!U14:U1048576,"NO INICIADA")</f>
        <v>0</v>
      </c>
      <c r="K39" s="51">
        <f>COUNTIF(SUBD.CORPORATIVA!I14:I1048576,"CORRECCIÓN")</f>
        <v>0</v>
      </c>
      <c r="L39" s="51">
        <f>COUNTIF(SUBD.CORPORATIVA!I14:I1048576,"ACCIÓN CORRECTIVA")</f>
        <v>0</v>
      </c>
      <c r="M39" s="45">
        <f>COUNTIF(SUBD.CORPORATIVA!I14:I1048576,"GESTIÓN DE RIESGOS")</f>
        <v>0</v>
      </c>
    </row>
  </sheetData>
  <autoFilter ref="B30:M39">
    <sortState ref="B31:M39">
      <sortCondition ref="C30:C39"/>
    </sortState>
  </autoFilter>
  <customSheetViews>
    <customSheetView guid="{70E973AE-1D2E-4973-8012-487E827A3802}" scale="85" showAutoFilter="1">
      <selection activeCell="O40" sqref="O40"/>
      <pageMargins left="0.7" right="0.7" top="0.75" bottom="0.75" header="0.3" footer="0.3"/>
      <pageSetup orientation="portrait" r:id="rId1"/>
      <autoFilter ref="B30:M39">
        <sortState ref="B31:M39">
          <sortCondition ref="C30:C39"/>
        </sortState>
      </autoFilter>
    </customSheetView>
    <customSheetView guid="{C82E1D82-CC33-4159-8967-F562CE5147B7}" scale="85" showAutoFilter="1">
      <selection activeCell="O40" sqref="O40"/>
      <pageMargins left="0.7" right="0.7" top="0.75" bottom="0.75" header="0.3" footer="0.3"/>
      <pageSetup orientation="portrait" r:id="rId2"/>
      <autoFilter ref="B30:M39">
        <sortState ref="B31:M39">
          <sortCondition ref="C30:C39"/>
        </sortState>
      </autoFilter>
    </customSheetView>
  </customSheetViews>
  <mergeCells count="6">
    <mergeCell ref="B24:C24"/>
    <mergeCell ref="B2:M7"/>
    <mergeCell ref="B9:C9"/>
    <mergeCell ref="B10:C10"/>
    <mergeCell ref="B14:C14"/>
    <mergeCell ref="B18:C18"/>
  </mergeCells>
  <pageMargins left="0.70866141732283472" right="0.70866141732283472" top="0.74803149606299213" bottom="0.74803149606299213" header="0.31496062992125984" footer="0.31496062992125984"/>
  <pageSetup orientation="portrait" r:id="rId3"/>
  <headerFooter>
    <oddHeader>&amp;L&amp;G&amp;RCódigo: EI-FT-04 
Versión: 09 
Página: &amp;P de &amp;N
Vigente desde: 06/03/2018</oddHead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U40"/>
  <sheetViews>
    <sheetView tabSelected="1" topLeftCell="A10" zoomScale="70" zoomScaleNormal="70" zoomScaleSheetLayoutView="55" zoomScalePageLayoutView="55" workbookViewId="0">
      <selection activeCell="A11" sqref="A11"/>
    </sheetView>
  </sheetViews>
  <sheetFormatPr baseColWidth="10" defaultRowHeight="12.75" x14ac:dyDescent="0.25"/>
  <cols>
    <col min="1" max="6" width="25.7109375" style="79" customWidth="1"/>
    <col min="7" max="7" width="42" style="79" customWidth="1"/>
    <col min="8" max="8" width="46.5703125" style="79" customWidth="1"/>
    <col min="9" max="9" width="18.42578125" style="79" customWidth="1"/>
    <col min="10" max="11" width="25.7109375" style="79" customWidth="1"/>
    <col min="12" max="12" width="28" style="79" customWidth="1"/>
    <col min="13" max="13" width="16.7109375" style="81" customWidth="1"/>
    <col min="14" max="14" width="19" style="81" customWidth="1"/>
    <col min="15" max="15" width="51.85546875" style="79" customWidth="1"/>
    <col min="16" max="16" width="25.7109375" style="82" customWidth="1"/>
    <col min="17" max="17" width="70" style="79" customWidth="1"/>
    <col min="18" max="18" width="20.140625" style="81" customWidth="1"/>
    <col min="19" max="21" width="25.7109375" style="79" customWidth="1"/>
    <col min="22" max="16384" width="11.42578125" style="79"/>
  </cols>
  <sheetData>
    <row r="1" spans="1:21" ht="31.5" customHeight="1" x14ac:dyDescent="0.25">
      <c r="A1" s="133"/>
      <c r="B1" s="134"/>
      <c r="C1" s="132" t="s">
        <v>126</v>
      </c>
      <c r="D1" s="132"/>
      <c r="E1" s="132"/>
      <c r="F1" s="132"/>
      <c r="G1" s="132"/>
      <c r="H1" s="132"/>
      <c r="I1" s="132"/>
      <c r="J1" s="132"/>
      <c r="K1" s="132"/>
      <c r="L1" s="132"/>
      <c r="M1" s="132"/>
      <c r="N1" s="132"/>
      <c r="O1" s="132"/>
      <c r="P1" s="132"/>
      <c r="Q1" s="132"/>
      <c r="R1" s="132"/>
      <c r="S1" s="132"/>
      <c r="T1" s="67" t="s">
        <v>120</v>
      </c>
      <c r="U1" s="67" t="s">
        <v>125</v>
      </c>
    </row>
    <row r="2" spans="1:2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135</v>
      </c>
    </row>
    <row r="4" spans="1:21" ht="31.5" customHeight="1" x14ac:dyDescent="0.25">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110" t="s">
        <v>10</v>
      </c>
      <c r="B5" s="84" t="s">
        <v>79</v>
      </c>
      <c r="C5" s="84" t="s">
        <v>74</v>
      </c>
      <c r="D5" s="111" t="s">
        <v>86</v>
      </c>
      <c r="E5" s="112" t="s">
        <v>72</v>
      </c>
      <c r="F5" s="113" t="s">
        <v>73</v>
      </c>
      <c r="G5" s="80"/>
      <c r="H5" s="80"/>
      <c r="I5" s="80"/>
      <c r="J5" s="80"/>
      <c r="K5" s="80"/>
      <c r="L5" s="80"/>
      <c r="M5" s="80"/>
      <c r="N5" s="80"/>
      <c r="O5" s="80"/>
      <c r="P5" s="80"/>
      <c r="Q5" s="80"/>
      <c r="R5" s="80"/>
      <c r="S5" s="114"/>
      <c r="T5" s="114"/>
      <c r="U5" s="115"/>
    </row>
    <row r="6" spans="1:21" s="70" customFormat="1" ht="53.25" customHeight="1" x14ac:dyDescent="0.25">
      <c r="A6" s="13" t="s">
        <v>19</v>
      </c>
      <c r="B6" s="9">
        <f>COUNTIF(K11:K1048576,"DIRECCIONAMIENTO ESTRATÉGICO")</f>
        <v>0</v>
      </c>
      <c r="C6" s="9">
        <f>COUNTIFS(K11:K1048576,"DIRECCIONAMIENTO ESTRATÉGICO",U11:U1048576,"NO INICIADA")</f>
        <v>0</v>
      </c>
      <c r="D6" s="9">
        <f>COUNTIFS(K11:K1048576,"DIRECCIONAMIENTO ESTRATÉGICO",U11:U1048576,"CERRADA")</f>
        <v>0</v>
      </c>
      <c r="E6" s="9">
        <f>COUNTIFS(K11:K1048576,"DIRECCIONAMIENTO ESTRATÉGICO",U11:U1048576,"ABIERTA EN DESARROLLO")</f>
        <v>0</v>
      </c>
      <c r="F6" s="64">
        <f>COUNTIFS(K11:K1048576,"DIRECCIONAMIENTO ESTRATÉGICO",U11:U1048576,"ABIERTA VENCIDA")</f>
        <v>0</v>
      </c>
      <c r="G6" s="80"/>
      <c r="H6" s="80"/>
      <c r="I6" s="80"/>
      <c r="J6" s="80"/>
      <c r="K6" s="80"/>
      <c r="L6" s="80"/>
      <c r="M6" s="80"/>
      <c r="N6" s="80"/>
      <c r="O6" s="80"/>
      <c r="P6" s="80"/>
      <c r="Q6" s="80"/>
      <c r="R6" s="80"/>
      <c r="S6" s="8"/>
      <c r="T6" s="8"/>
      <c r="U6" s="54"/>
    </row>
    <row r="7" spans="1:21" s="70" customFormat="1" ht="53.25" customHeight="1" thickBot="1" x14ac:dyDescent="0.3">
      <c r="A7" s="56" t="s">
        <v>37</v>
      </c>
      <c r="B7" s="57">
        <f>COUNTIF(K11:K1048576,"DESARROLLO DEL SDGR-CC")</f>
        <v>0</v>
      </c>
      <c r="C7" s="57">
        <f>COUNTIFS(K11:K1048576,"DESARROLLO DEL SDGR-CC",U11:U1048576,"NO INICIADA")</f>
        <v>0</v>
      </c>
      <c r="D7" s="57">
        <f>COUNTIFS(K11:K1048576,"DESARROLLO DEL SDGR-CC",U11:U1048576,"CERRADA")</f>
        <v>0</v>
      </c>
      <c r="E7" s="57">
        <f>COUNTIFS(K11:K1048576,"DESARROLLO DEL SDGR-CC",U11:U1048576,"ABIERTA EN DESARROLLO")</f>
        <v>0</v>
      </c>
      <c r="F7" s="55">
        <f>COUNTIFS(K11:K1048576,"DESARROLLO DEL SDGR-CC",U11:U1048576,"ABIERTA VENCIDA")</f>
        <v>0</v>
      </c>
      <c r="G7" s="80"/>
      <c r="H7" s="80"/>
      <c r="I7" s="80"/>
      <c r="J7" s="80"/>
      <c r="K7" s="80"/>
      <c r="L7" s="80"/>
      <c r="M7" s="80"/>
      <c r="N7" s="80"/>
      <c r="O7" s="80"/>
      <c r="P7" s="80"/>
      <c r="Q7" s="80"/>
      <c r="R7" s="80"/>
      <c r="S7" s="8"/>
      <c r="T7" s="8"/>
      <c r="U7" s="54"/>
    </row>
    <row r="8" spans="1:21" s="70" customFormat="1" ht="18" customHeight="1" x14ac:dyDescent="0.25">
      <c r="A8" s="80"/>
      <c r="B8" s="80"/>
      <c r="C8" s="80"/>
      <c r="D8" s="80"/>
      <c r="E8" s="80"/>
      <c r="F8" s="80"/>
      <c r="G8" s="80"/>
      <c r="H8" s="80"/>
      <c r="I8" s="80"/>
      <c r="J8" s="80"/>
      <c r="K8" s="80"/>
      <c r="L8" s="80"/>
      <c r="M8" s="80"/>
      <c r="N8" s="80"/>
      <c r="O8" s="80"/>
      <c r="P8" s="80"/>
      <c r="Q8" s="80"/>
      <c r="R8" s="80"/>
      <c r="S8" s="8"/>
      <c r="T8" s="8"/>
      <c r="U8" s="54"/>
    </row>
    <row r="9" spans="1:21" s="70" customFormat="1" ht="54" customHeight="1" x14ac:dyDescent="0.25">
      <c r="A9" s="129" t="s">
        <v>0</v>
      </c>
      <c r="B9" s="129"/>
      <c r="C9" s="129"/>
      <c r="D9" s="129"/>
      <c r="E9" s="129"/>
      <c r="F9" s="129"/>
      <c r="G9" s="129"/>
      <c r="H9" s="129"/>
      <c r="I9" s="129"/>
      <c r="J9" s="129"/>
      <c r="K9" s="129"/>
      <c r="L9" s="129"/>
      <c r="M9" s="129"/>
      <c r="N9" s="130"/>
      <c r="O9" s="83" t="s">
        <v>1</v>
      </c>
      <c r="P9" s="131" t="s">
        <v>53</v>
      </c>
      <c r="Q9" s="129"/>
      <c r="R9" s="129"/>
      <c r="S9" s="129"/>
      <c r="T9" s="129"/>
      <c r="U9" s="130"/>
    </row>
    <row r="10" spans="1:21" s="70" customFormat="1" ht="71.25" customHeight="1" x14ac:dyDescent="0.25">
      <c r="A10" s="9" t="s">
        <v>2</v>
      </c>
      <c r="B10" s="9" t="s">
        <v>3</v>
      </c>
      <c r="C10" s="9" t="s">
        <v>4</v>
      </c>
      <c r="D10" s="9" t="s">
        <v>5</v>
      </c>
      <c r="E10" s="9" t="s">
        <v>61</v>
      </c>
      <c r="F10" s="9" t="s">
        <v>60</v>
      </c>
      <c r="G10" s="9" t="s">
        <v>7</v>
      </c>
      <c r="H10" s="9" t="s">
        <v>8</v>
      </c>
      <c r="I10" s="9" t="s">
        <v>6</v>
      </c>
      <c r="J10" s="9" t="s">
        <v>9</v>
      </c>
      <c r="K10" s="9" t="s">
        <v>10</v>
      </c>
      <c r="L10" s="9" t="s">
        <v>11</v>
      </c>
      <c r="M10" s="10" t="s">
        <v>12</v>
      </c>
      <c r="N10" s="10" t="s">
        <v>13</v>
      </c>
      <c r="O10" s="84" t="s">
        <v>14</v>
      </c>
      <c r="P10" s="66" t="s">
        <v>87</v>
      </c>
      <c r="Q10" s="84" t="s">
        <v>15</v>
      </c>
      <c r="R10" s="85" t="s">
        <v>52</v>
      </c>
      <c r="S10" s="84" t="s">
        <v>16</v>
      </c>
      <c r="T10" s="84" t="s">
        <v>17</v>
      </c>
      <c r="U10" s="86" t="s">
        <v>85</v>
      </c>
    </row>
    <row r="11" spans="1:21" x14ac:dyDescent="0.25">
      <c r="A11" s="67"/>
      <c r="B11" s="67"/>
      <c r="C11" s="67"/>
      <c r="D11" s="67"/>
      <c r="E11" s="67"/>
      <c r="F11" s="67"/>
      <c r="G11" s="67"/>
      <c r="H11" s="67"/>
      <c r="I11" s="67"/>
      <c r="J11" s="67"/>
      <c r="K11" s="67"/>
      <c r="L11" s="67"/>
      <c r="M11" s="68"/>
      <c r="N11" s="68"/>
      <c r="O11" s="67"/>
      <c r="P11" s="69"/>
      <c r="Q11" s="67"/>
      <c r="R11" s="68"/>
      <c r="S11" s="67"/>
      <c r="T11" s="67"/>
      <c r="U11" s="67"/>
    </row>
    <row r="12" spans="1:21" x14ac:dyDescent="0.25">
      <c r="A12" s="67"/>
      <c r="B12" s="67"/>
      <c r="C12" s="67"/>
      <c r="D12" s="67"/>
      <c r="E12" s="67"/>
      <c r="F12" s="67"/>
      <c r="G12" s="67"/>
      <c r="H12" s="67"/>
      <c r="I12" s="67"/>
      <c r="J12" s="67"/>
      <c r="K12" s="67"/>
      <c r="L12" s="67"/>
      <c r="M12" s="68"/>
      <c r="N12" s="68"/>
      <c r="O12" s="67"/>
      <c r="P12" s="69"/>
      <c r="Q12" s="67"/>
      <c r="R12" s="68"/>
      <c r="S12" s="67"/>
      <c r="T12" s="67"/>
      <c r="U12" s="67"/>
    </row>
    <row r="13" spans="1:21" x14ac:dyDescent="0.25">
      <c r="A13" s="67"/>
      <c r="B13" s="67"/>
      <c r="C13" s="67"/>
      <c r="D13" s="67"/>
      <c r="E13" s="67"/>
      <c r="F13" s="67"/>
      <c r="G13" s="67"/>
      <c r="H13" s="67"/>
      <c r="I13" s="67"/>
      <c r="J13" s="67"/>
      <c r="K13" s="67"/>
      <c r="L13" s="67"/>
      <c r="M13" s="68"/>
      <c r="N13" s="68"/>
      <c r="O13" s="67"/>
      <c r="P13" s="69"/>
      <c r="Q13" s="67"/>
      <c r="R13" s="68"/>
      <c r="S13" s="67"/>
      <c r="T13" s="67"/>
      <c r="U13" s="67"/>
    </row>
    <row r="14" spans="1:21" x14ac:dyDescent="0.25">
      <c r="A14" s="67"/>
      <c r="B14" s="67"/>
      <c r="C14" s="67"/>
      <c r="D14" s="67"/>
      <c r="E14" s="67"/>
      <c r="F14" s="67"/>
      <c r="G14" s="67"/>
      <c r="H14" s="67"/>
      <c r="I14" s="67"/>
      <c r="J14" s="67"/>
      <c r="K14" s="67"/>
      <c r="L14" s="67"/>
      <c r="M14" s="68"/>
      <c r="N14" s="68"/>
      <c r="O14" s="67"/>
      <c r="P14" s="69"/>
      <c r="Q14" s="67"/>
      <c r="R14" s="68"/>
      <c r="S14" s="67"/>
      <c r="T14" s="67"/>
      <c r="U14" s="67"/>
    </row>
    <row r="15" spans="1:21" x14ac:dyDescent="0.25">
      <c r="A15" s="67"/>
      <c r="B15" s="67"/>
      <c r="C15" s="67"/>
      <c r="D15" s="67"/>
      <c r="E15" s="67"/>
      <c r="F15" s="67"/>
      <c r="G15" s="67"/>
      <c r="H15" s="67"/>
      <c r="I15" s="67"/>
      <c r="J15" s="67"/>
      <c r="K15" s="67"/>
      <c r="L15" s="67"/>
      <c r="M15" s="68"/>
      <c r="N15" s="68"/>
      <c r="O15" s="67"/>
      <c r="P15" s="69"/>
      <c r="Q15" s="67"/>
      <c r="R15" s="68"/>
      <c r="S15" s="67"/>
      <c r="T15" s="67"/>
      <c r="U15" s="67"/>
    </row>
    <row r="16" spans="1:21" x14ac:dyDescent="0.25">
      <c r="A16" s="67"/>
      <c r="B16" s="67"/>
      <c r="C16" s="67"/>
      <c r="D16" s="67"/>
      <c r="E16" s="67"/>
      <c r="F16" s="67"/>
      <c r="G16" s="67"/>
      <c r="H16" s="67"/>
      <c r="I16" s="67"/>
      <c r="J16" s="67"/>
      <c r="K16" s="67"/>
      <c r="L16" s="67"/>
      <c r="M16" s="68"/>
      <c r="N16" s="68"/>
      <c r="O16" s="67"/>
      <c r="P16" s="69"/>
      <c r="Q16" s="67"/>
      <c r="R16" s="68"/>
      <c r="S16" s="67"/>
      <c r="T16" s="67"/>
      <c r="U16" s="67"/>
    </row>
    <row r="17" spans="1:21" x14ac:dyDescent="0.25">
      <c r="A17" s="67"/>
      <c r="B17" s="67"/>
      <c r="C17" s="67"/>
      <c r="D17" s="67"/>
      <c r="E17" s="67"/>
      <c r="F17" s="67"/>
      <c r="G17" s="67"/>
      <c r="H17" s="67"/>
      <c r="I17" s="67"/>
      <c r="J17" s="67"/>
      <c r="K17" s="67"/>
      <c r="L17" s="67"/>
      <c r="M17" s="68"/>
      <c r="N17" s="68"/>
      <c r="O17" s="67"/>
      <c r="P17" s="69"/>
      <c r="Q17" s="67"/>
      <c r="R17" s="68"/>
      <c r="S17" s="67"/>
      <c r="T17" s="67"/>
      <c r="U17" s="67"/>
    </row>
    <row r="18" spans="1:21" x14ac:dyDescent="0.25">
      <c r="A18" s="67"/>
      <c r="B18" s="67"/>
      <c r="C18" s="67"/>
      <c r="D18" s="67"/>
      <c r="E18" s="67"/>
      <c r="F18" s="67"/>
      <c r="G18" s="67"/>
      <c r="H18" s="67"/>
      <c r="I18" s="67"/>
      <c r="J18" s="67"/>
      <c r="K18" s="67"/>
      <c r="L18" s="67"/>
      <c r="M18" s="68"/>
      <c r="N18" s="68"/>
      <c r="O18" s="67"/>
      <c r="P18" s="69"/>
      <c r="Q18" s="67"/>
      <c r="R18" s="68"/>
      <c r="S18" s="67"/>
      <c r="T18" s="67"/>
      <c r="U18" s="67"/>
    </row>
    <row r="19" spans="1:21" x14ac:dyDescent="0.25">
      <c r="A19" s="67"/>
      <c r="B19" s="67"/>
      <c r="C19" s="67"/>
      <c r="D19" s="67"/>
      <c r="E19" s="67"/>
      <c r="F19" s="67"/>
      <c r="G19" s="67"/>
      <c r="H19" s="67"/>
      <c r="I19" s="67"/>
      <c r="J19" s="67"/>
      <c r="K19" s="67"/>
      <c r="L19" s="67"/>
      <c r="M19" s="68"/>
      <c r="N19" s="68"/>
      <c r="O19" s="67"/>
      <c r="P19" s="69"/>
      <c r="Q19" s="67"/>
      <c r="R19" s="68"/>
      <c r="S19" s="67"/>
      <c r="T19" s="67"/>
      <c r="U19" s="67"/>
    </row>
    <row r="20" spans="1:21" x14ac:dyDescent="0.25">
      <c r="A20" s="67"/>
      <c r="B20" s="67"/>
      <c r="C20" s="67"/>
      <c r="D20" s="67"/>
      <c r="E20" s="67"/>
      <c r="F20" s="67"/>
      <c r="G20" s="67"/>
      <c r="H20" s="67"/>
      <c r="I20" s="67"/>
      <c r="J20" s="67"/>
      <c r="K20" s="67"/>
      <c r="L20" s="67"/>
      <c r="M20" s="68"/>
      <c r="N20" s="68"/>
      <c r="O20" s="67"/>
      <c r="P20" s="69"/>
      <c r="Q20" s="67"/>
      <c r="R20" s="68"/>
      <c r="S20" s="67"/>
      <c r="T20" s="67"/>
      <c r="U20" s="67"/>
    </row>
    <row r="21" spans="1:21" x14ac:dyDescent="0.25">
      <c r="A21" s="67"/>
      <c r="B21" s="67"/>
      <c r="C21" s="67"/>
      <c r="D21" s="67"/>
      <c r="E21" s="67"/>
      <c r="F21" s="67"/>
      <c r="G21" s="67"/>
      <c r="H21" s="67"/>
      <c r="I21" s="67"/>
      <c r="J21" s="67"/>
      <c r="K21" s="67"/>
      <c r="L21" s="67"/>
      <c r="M21" s="68"/>
      <c r="N21" s="68"/>
      <c r="O21" s="67"/>
      <c r="P21" s="69"/>
      <c r="Q21" s="67"/>
      <c r="R21" s="68"/>
      <c r="S21" s="67"/>
      <c r="T21" s="67"/>
      <c r="U21" s="67"/>
    </row>
    <row r="22" spans="1:21" x14ac:dyDescent="0.25">
      <c r="A22" s="67"/>
      <c r="B22" s="67"/>
      <c r="C22" s="67"/>
      <c r="D22" s="67"/>
      <c r="E22" s="67"/>
      <c r="F22" s="67"/>
      <c r="G22" s="67"/>
      <c r="H22" s="67"/>
      <c r="I22" s="67"/>
      <c r="J22" s="67"/>
      <c r="K22" s="67"/>
      <c r="L22" s="67"/>
      <c r="M22" s="68"/>
      <c r="N22" s="68"/>
      <c r="O22" s="67"/>
      <c r="P22" s="69"/>
      <c r="Q22" s="67"/>
      <c r="R22" s="68"/>
      <c r="S22" s="67"/>
      <c r="T22" s="67"/>
      <c r="U22" s="67"/>
    </row>
    <row r="23" spans="1:21" x14ac:dyDescent="0.25">
      <c r="A23" s="67"/>
      <c r="B23" s="67"/>
      <c r="C23" s="67"/>
      <c r="D23" s="67"/>
      <c r="E23" s="67"/>
      <c r="F23" s="67"/>
      <c r="G23" s="67"/>
      <c r="H23" s="67"/>
      <c r="I23" s="67"/>
      <c r="J23" s="67"/>
      <c r="K23" s="67"/>
      <c r="L23" s="67"/>
      <c r="M23" s="68"/>
      <c r="N23" s="68"/>
      <c r="O23" s="67"/>
      <c r="P23" s="69"/>
      <c r="Q23" s="67"/>
      <c r="R23" s="68"/>
      <c r="S23" s="67"/>
      <c r="T23" s="67"/>
      <c r="U23" s="67"/>
    </row>
    <row r="24" spans="1:21" x14ac:dyDescent="0.25">
      <c r="A24" s="67"/>
      <c r="B24" s="67"/>
      <c r="C24" s="67"/>
      <c r="D24" s="67"/>
      <c r="E24" s="67"/>
      <c r="F24" s="67"/>
      <c r="G24" s="67"/>
      <c r="H24" s="67"/>
      <c r="I24" s="67"/>
      <c r="J24" s="67"/>
      <c r="K24" s="67"/>
      <c r="L24" s="67"/>
      <c r="M24" s="68"/>
      <c r="N24" s="68"/>
      <c r="O24" s="67"/>
      <c r="P24" s="69"/>
      <c r="Q24" s="67"/>
      <c r="R24" s="68"/>
      <c r="S24" s="67"/>
      <c r="T24" s="67"/>
      <c r="U24" s="67"/>
    </row>
    <row r="25" spans="1:21" x14ac:dyDescent="0.25">
      <c r="A25" s="67"/>
      <c r="B25" s="67"/>
      <c r="C25" s="67"/>
      <c r="D25" s="67"/>
      <c r="E25" s="67"/>
      <c r="F25" s="67"/>
      <c r="G25" s="67"/>
      <c r="H25" s="67"/>
      <c r="I25" s="67"/>
      <c r="J25" s="67"/>
      <c r="K25" s="67"/>
      <c r="L25" s="67"/>
      <c r="M25" s="68"/>
      <c r="N25" s="68"/>
      <c r="O25" s="67"/>
      <c r="P25" s="69"/>
      <c r="Q25" s="67"/>
      <c r="R25" s="68"/>
      <c r="S25" s="67"/>
      <c r="T25" s="67"/>
      <c r="U25" s="67"/>
    </row>
    <row r="26" spans="1:21" x14ac:dyDescent="0.25">
      <c r="A26" s="67"/>
      <c r="B26" s="67"/>
      <c r="C26" s="67"/>
      <c r="D26" s="67"/>
      <c r="E26" s="67"/>
      <c r="F26" s="67"/>
      <c r="G26" s="67"/>
      <c r="H26" s="67"/>
      <c r="I26" s="67"/>
      <c r="J26" s="67"/>
      <c r="K26" s="67"/>
      <c r="L26" s="67"/>
      <c r="M26" s="68"/>
      <c r="N26" s="68"/>
      <c r="O26" s="67"/>
      <c r="P26" s="69"/>
      <c r="Q26" s="67"/>
      <c r="R26" s="68"/>
      <c r="S26" s="67"/>
      <c r="T26" s="67"/>
      <c r="U26" s="67"/>
    </row>
    <row r="27" spans="1:21" x14ac:dyDescent="0.25">
      <c r="A27" s="67"/>
      <c r="B27" s="67"/>
      <c r="C27" s="67"/>
      <c r="D27" s="67"/>
      <c r="E27" s="67"/>
      <c r="F27" s="67"/>
      <c r="G27" s="67"/>
      <c r="H27" s="67"/>
      <c r="I27" s="67"/>
      <c r="J27" s="67"/>
      <c r="K27" s="67"/>
      <c r="L27" s="67"/>
      <c r="M27" s="68"/>
      <c r="N27" s="68"/>
      <c r="O27" s="67"/>
      <c r="P27" s="69"/>
      <c r="Q27" s="67"/>
      <c r="R27" s="68"/>
      <c r="S27" s="67"/>
      <c r="T27" s="67"/>
      <c r="U27" s="67"/>
    </row>
    <row r="28" spans="1:21" x14ac:dyDescent="0.25">
      <c r="A28" s="67"/>
      <c r="B28" s="67"/>
      <c r="C28" s="67"/>
      <c r="D28" s="67"/>
      <c r="E28" s="67"/>
      <c r="F28" s="67"/>
      <c r="G28" s="67"/>
      <c r="H28" s="67"/>
      <c r="I28" s="67"/>
      <c r="J28" s="67"/>
      <c r="K28" s="67"/>
      <c r="L28" s="67"/>
      <c r="M28" s="68"/>
      <c r="N28" s="68"/>
      <c r="O28" s="67"/>
      <c r="P28" s="69"/>
      <c r="Q28" s="67"/>
      <c r="R28" s="68"/>
      <c r="S28" s="67"/>
      <c r="T28" s="67"/>
      <c r="U28" s="67"/>
    </row>
    <row r="29" spans="1:21" x14ac:dyDescent="0.25">
      <c r="A29" s="67"/>
      <c r="B29" s="67"/>
      <c r="C29" s="67"/>
      <c r="D29" s="67"/>
      <c r="E29" s="67"/>
      <c r="F29" s="67"/>
      <c r="G29" s="67"/>
      <c r="H29" s="67"/>
      <c r="I29" s="67"/>
      <c r="J29" s="67"/>
      <c r="K29" s="67"/>
      <c r="L29" s="67"/>
      <c r="M29" s="68"/>
      <c r="N29" s="68"/>
      <c r="O29" s="67"/>
      <c r="P29" s="69"/>
      <c r="Q29" s="67"/>
      <c r="R29" s="68"/>
      <c r="S29" s="67"/>
      <c r="T29" s="67"/>
      <c r="U29" s="67"/>
    </row>
    <row r="30" spans="1:21" x14ac:dyDescent="0.25">
      <c r="A30" s="67"/>
      <c r="B30" s="67"/>
      <c r="C30" s="67"/>
      <c r="D30" s="67"/>
      <c r="E30" s="67"/>
      <c r="F30" s="67"/>
      <c r="G30" s="67"/>
      <c r="H30" s="67"/>
      <c r="I30" s="67"/>
      <c r="J30" s="67"/>
      <c r="K30" s="67"/>
      <c r="L30" s="67"/>
      <c r="M30" s="68"/>
      <c r="N30" s="68"/>
      <c r="O30" s="67"/>
      <c r="P30" s="69"/>
      <c r="Q30" s="67"/>
      <c r="R30" s="68"/>
      <c r="S30" s="67"/>
      <c r="T30" s="67"/>
      <c r="U30" s="67"/>
    </row>
    <row r="31" spans="1:21" x14ac:dyDescent="0.25">
      <c r="A31" s="67"/>
      <c r="B31" s="67"/>
      <c r="C31" s="67"/>
      <c r="D31" s="67"/>
      <c r="E31" s="67"/>
      <c r="F31" s="67"/>
      <c r="G31" s="67"/>
      <c r="H31" s="67"/>
      <c r="I31" s="67"/>
      <c r="J31" s="67"/>
      <c r="K31" s="67"/>
      <c r="L31" s="67"/>
      <c r="M31" s="68"/>
      <c r="N31" s="68"/>
      <c r="O31" s="67"/>
      <c r="P31" s="69"/>
      <c r="Q31" s="67"/>
      <c r="R31" s="68"/>
      <c r="S31" s="67"/>
      <c r="T31" s="67"/>
      <c r="U31" s="67"/>
    </row>
    <row r="32" spans="1:21" x14ac:dyDescent="0.25">
      <c r="A32" s="67"/>
      <c r="B32" s="67"/>
      <c r="C32" s="67"/>
      <c r="D32" s="67"/>
      <c r="E32" s="67"/>
      <c r="F32" s="67"/>
      <c r="G32" s="67"/>
      <c r="H32" s="67"/>
      <c r="I32" s="67"/>
      <c r="J32" s="67"/>
      <c r="K32" s="67"/>
      <c r="L32" s="67"/>
      <c r="M32" s="68"/>
      <c r="N32" s="68"/>
      <c r="O32" s="67"/>
      <c r="P32" s="69"/>
      <c r="Q32" s="67"/>
      <c r="R32" s="68"/>
      <c r="S32" s="67"/>
      <c r="T32" s="67"/>
      <c r="U32" s="67"/>
    </row>
    <row r="33" spans="1:21" x14ac:dyDescent="0.25">
      <c r="A33" s="67"/>
      <c r="B33" s="67"/>
      <c r="C33" s="67"/>
      <c r="D33" s="67"/>
      <c r="E33" s="67"/>
      <c r="F33" s="67"/>
      <c r="G33" s="67"/>
      <c r="H33" s="67"/>
      <c r="I33" s="67"/>
      <c r="J33" s="67"/>
      <c r="K33" s="67"/>
      <c r="L33" s="67"/>
      <c r="M33" s="68"/>
      <c r="N33" s="68"/>
      <c r="O33" s="67"/>
      <c r="P33" s="69"/>
      <c r="Q33" s="67"/>
      <c r="R33" s="68"/>
      <c r="S33" s="67"/>
      <c r="T33" s="67"/>
      <c r="U33" s="67"/>
    </row>
    <row r="34" spans="1:21" x14ac:dyDescent="0.25">
      <c r="A34" s="67"/>
      <c r="B34" s="67"/>
      <c r="C34" s="67"/>
      <c r="D34" s="67"/>
      <c r="E34" s="67"/>
      <c r="F34" s="67"/>
      <c r="G34" s="67"/>
      <c r="H34" s="67"/>
      <c r="I34" s="67"/>
      <c r="J34" s="67"/>
      <c r="K34" s="67"/>
      <c r="L34" s="67"/>
      <c r="M34" s="68"/>
      <c r="N34" s="68"/>
      <c r="O34" s="67"/>
      <c r="P34" s="69"/>
      <c r="Q34" s="67"/>
      <c r="R34" s="68"/>
      <c r="S34" s="67"/>
      <c r="T34" s="67"/>
      <c r="U34" s="67"/>
    </row>
    <row r="35" spans="1:21" x14ac:dyDescent="0.25">
      <c r="A35" s="67"/>
      <c r="B35" s="67"/>
      <c r="C35" s="67"/>
      <c r="D35" s="67"/>
      <c r="E35" s="67"/>
      <c r="F35" s="67"/>
      <c r="G35" s="67"/>
      <c r="H35" s="67"/>
      <c r="I35" s="67"/>
      <c r="J35" s="67"/>
      <c r="K35" s="67"/>
      <c r="L35" s="67"/>
      <c r="M35" s="68"/>
      <c r="N35" s="68"/>
      <c r="O35" s="67"/>
      <c r="P35" s="69"/>
      <c r="Q35" s="67"/>
      <c r="R35" s="68"/>
      <c r="S35" s="67"/>
      <c r="T35" s="67"/>
      <c r="U35" s="67"/>
    </row>
    <row r="36" spans="1:21" x14ac:dyDescent="0.25">
      <c r="A36" s="67"/>
      <c r="B36" s="67"/>
      <c r="C36" s="67"/>
      <c r="D36" s="67"/>
      <c r="E36" s="67"/>
      <c r="F36" s="67"/>
      <c r="G36" s="67"/>
      <c r="H36" s="67"/>
      <c r="I36" s="67"/>
      <c r="J36" s="67"/>
      <c r="K36" s="67"/>
      <c r="L36" s="67"/>
      <c r="M36" s="68"/>
      <c r="N36" s="68"/>
      <c r="O36" s="67"/>
      <c r="P36" s="69"/>
      <c r="Q36" s="67"/>
      <c r="R36" s="68"/>
      <c r="S36" s="67"/>
      <c r="T36" s="67"/>
      <c r="U36" s="67"/>
    </row>
    <row r="37" spans="1:21" x14ac:dyDescent="0.25">
      <c r="A37" s="67"/>
      <c r="B37" s="67"/>
      <c r="C37" s="67"/>
      <c r="D37" s="67"/>
      <c r="E37" s="67"/>
      <c r="F37" s="67"/>
      <c r="G37" s="67"/>
      <c r="H37" s="67"/>
      <c r="I37" s="67"/>
      <c r="J37" s="67"/>
      <c r="K37" s="67"/>
      <c r="L37" s="67"/>
      <c r="M37" s="68"/>
      <c r="N37" s="68"/>
      <c r="O37" s="67"/>
      <c r="P37" s="69"/>
      <c r="Q37" s="67"/>
      <c r="R37" s="68"/>
      <c r="S37" s="67"/>
      <c r="T37" s="67"/>
      <c r="U37" s="67"/>
    </row>
    <row r="38" spans="1:21" x14ac:dyDescent="0.25">
      <c r="A38" s="67"/>
      <c r="B38" s="67"/>
      <c r="C38" s="67"/>
      <c r="D38" s="67"/>
      <c r="E38" s="67"/>
      <c r="F38" s="67"/>
      <c r="G38" s="67"/>
      <c r="H38" s="67"/>
      <c r="I38" s="67"/>
      <c r="J38" s="67"/>
      <c r="K38" s="67"/>
      <c r="L38" s="67"/>
      <c r="M38" s="68"/>
      <c r="N38" s="68"/>
      <c r="O38" s="67"/>
      <c r="P38" s="69"/>
      <c r="Q38" s="67"/>
      <c r="R38" s="68"/>
      <c r="S38" s="67"/>
      <c r="T38" s="67"/>
      <c r="U38" s="67"/>
    </row>
    <row r="39" spans="1:21" x14ac:dyDescent="0.25">
      <c r="A39" s="67"/>
      <c r="B39" s="67"/>
      <c r="C39" s="67"/>
      <c r="D39" s="67"/>
      <c r="E39" s="67"/>
      <c r="F39" s="67"/>
      <c r="G39" s="67"/>
      <c r="H39" s="67"/>
      <c r="I39" s="67"/>
      <c r="J39" s="67"/>
      <c r="K39" s="67"/>
      <c r="L39" s="67"/>
      <c r="M39" s="68"/>
      <c r="N39" s="68"/>
      <c r="O39" s="67"/>
      <c r="P39" s="69"/>
      <c r="Q39" s="67"/>
      <c r="R39" s="68"/>
      <c r="S39" s="67"/>
      <c r="T39" s="67"/>
      <c r="U39" s="67"/>
    </row>
    <row r="40" spans="1:21" x14ac:dyDescent="0.25">
      <c r="A40" s="67"/>
      <c r="B40" s="67"/>
      <c r="C40" s="67"/>
      <c r="D40" s="67"/>
      <c r="E40" s="67"/>
      <c r="F40" s="67"/>
      <c r="G40" s="67"/>
      <c r="H40" s="67"/>
      <c r="I40" s="67"/>
      <c r="J40" s="67"/>
      <c r="K40" s="67"/>
      <c r="L40" s="67"/>
      <c r="M40" s="68"/>
      <c r="N40" s="68"/>
      <c r="O40" s="67"/>
      <c r="P40" s="69"/>
      <c r="Q40" s="67"/>
      <c r="R40" s="68"/>
      <c r="S40" s="67"/>
      <c r="T40" s="67"/>
      <c r="U40" s="67"/>
    </row>
  </sheetData>
  <autoFilter ref="A10:U10"/>
  <customSheetViews>
    <customSheetView guid="{70E973AE-1D2E-4973-8012-487E827A3802}" scale="55" showAutoFilter="1">
      <pane ySplit="9" topLeftCell="A10" activePane="bottomLeft" state="frozen"/>
      <selection pane="bottomLeft" activeCell="C11" sqref="C11"/>
      <pageMargins left="0.7" right="0.7" top="0.75" bottom="0.75" header="0.3" footer="0.3"/>
      <pageSetup orientation="portrait" r:id="rId1"/>
      <autoFilter ref="A9:U9"/>
    </customSheetView>
    <customSheetView guid="{C82E1D82-CC33-4159-8967-F562CE5147B7}" scale="55" showAutoFilter="1">
      <pane ySplit="9" topLeftCell="A10" activePane="bottomLeft" state="frozen"/>
      <selection pane="bottomLeft" activeCell="F25" sqref="F25"/>
      <pageMargins left="0.7" right="0.7" top="0.75" bottom="0.75" header="0.3" footer="0.3"/>
      <pageSetup orientation="portrait" r:id="rId2"/>
      <autoFilter ref="A9:U9"/>
    </customSheetView>
  </customSheetViews>
  <mergeCells count="4">
    <mergeCell ref="A9:N9"/>
    <mergeCell ref="P9:U9"/>
    <mergeCell ref="C1:S4"/>
    <mergeCell ref="A1:B4"/>
  </mergeCells>
  <conditionalFormatting sqref="S10:T10 S8:T8">
    <cfRule type="cellIs" dxfId="227" priority="177" stopIfTrue="1" operator="equal">
      <formula>"1: Cumple Parcialmente"</formula>
    </cfRule>
  </conditionalFormatting>
  <conditionalFormatting sqref="U10 U8">
    <cfRule type="cellIs" dxfId="226" priority="184" stopIfTrue="1" operator="equal">
      <formula>"ABIERTA"</formula>
    </cfRule>
    <cfRule type="cellIs" dxfId="225" priority="185" stopIfTrue="1" operator="equal">
      <formula>"CERRADA"</formula>
    </cfRule>
  </conditionalFormatting>
  <conditionalFormatting sqref="S10:T10 S8:T8">
    <cfRule type="cellIs" dxfId="224" priority="179" stopIfTrue="1" operator="equal">
      <formula>"2: Cumple "</formula>
    </cfRule>
  </conditionalFormatting>
  <conditionalFormatting sqref="S10:T10 S8:T8">
    <cfRule type="cellIs" dxfId="223" priority="178" stopIfTrue="1" operator="equal">
      <formula>"0: No cumple"</formula>
    </cfRule>
  </conditionalFormatting>
  <conditionalFormatting sqref="S5:T6">
    <cfRule type="cellIs" dxfId="222" priority="18" stopIfTrue="1" operator="equal">
      <formula>"1: Cumple Parcialmente"</formula>
    </cfRule>
  </conditionalFormatting>
  <conditionalFormatting sqref="U5:U6">
    <cfRule type="cellIs" dxfId="221" priority="21" stopIfTrue="1" operator="equal">
      <formula>"ABIERTA"</formula>
    </cfRule>
    <cfRule type="cellIs" dxfId="220" priority="22" stopIfTrue="1" operator="equal">
      <formula>"CERRADA"</formula>
    </cfRule>
  </conditionalFormatting>
  <conditionalFormatting sqref="S5:T6">
    <cfRule type="cellIs" dxfId="219" priority="20" stopIfTrue="1" operator="equal">
      <formula>"2: Cumple "</formula>
    </cfRule>
  </conditionalFormatting>
  <conditionalFormatting sqref="S5:T6">
    <cfRule type="cellIs" dxfId="218" priority="19" stopIfTrue="1" operator="equal">
      <formula>"0: No cumple"</formula>
    </cfRule>
  </conditionalFormatting>
  <conditionalFormatting sqref="D6">
    <cfRule type="iconSet" priority="15">
      <iconSet iconSet="3Symbols">
        <cfvo type="percent" val="0"/>
        <cfvo type="formula" val="$B$6*(0.3)"/>
        <cfvo type="formula" val="$B$6*(0.9)"/>
      </iconSet>
    </cfRule>
    <cfRule type="cellIs" dxfId="217" priority="16" operator="equal">
      <formula>$B$6</formula>
    </cfRule>
    <cfRule type="cellIs" dxfId="216" priority="17" operator="equal">
      <formula>0</formula>
    </cfRule>
  </conditionalFormatting>
  <conditionalFormatting sqref="F6">
    <cfRule type="cellIs" dxfId="215" priority="12" operator="equal">
      <formula>0</formula>
    </cfRule>
    <cfRule type="cellIs" dxfId="214" priority="13" operator="equal">
      <formula>$B$6</formula>
    </cfRule>
  </conditionalFormatting>
  <conditionalFormatting sqref="S7:T7">
    <cfRule type="cellIs" dxfId="213" priority="7" stopIfTrue="1" operator="equal">
      <formula>"1: Cumple Parcialmente"</formula>
    </cfRule>
  </conditionalFormatting>
  <conditionalFormatting sqref="U7">
    <cfRule type="cellIs" dxfId="212" priority="10" stopIfTrue="1" operator="equal">
      <formula>"ABIERTA"</formula>
    </cfRule>
    <cfRule type="cellIs" dxfId="211" priority="11" stopIfTrue="1" operator="equal">
      <formula>"CERRADA"</formula>
    </cfRule>
  </conditionalFormatting>
  <conditionalFormatting sqref="S7:T7">
    <cfRule type="cellIs" dxfId="210" priority="9" stopIfTrue="1" operator="equal">
      <formula>"2: Cumple "</formula>
    </cfRule>
  </conditionalFormatting>
  <conditionalFormatting sqref="S7:T7">
    <cfRule type="cellIs" dxfId="209" priority="8" stopIfTrue="1" operator="equal">
      <formula>"0: No cumple"</formula>
    </cfRule>
  </conditionalFormatting>
  <conditionalFormatting sqref="D7">
    <cfRule type="cellIs" dxfId="208" priority="6" operator="equal">
      <formula>0</formula>
    </cfRule>
  </conditionalFormatting>
  <conditionalFormatting sqref="F7">
    <cfRule type="cellIs" dxfId="207" priority="4" operator="equal">
      <formula>0</formula>
    </cfRule>
  </conditionalFormatting>
  <dataValidations disablePrompts="1" count="2">
    <dataValidation type="date" allowBlank="1" showInputMessage="1" showErrorMessage="1" sqref="M11:N40 R11:R40">
      <formula1>41640</formula1>
      <formula2>55153</formula2>
    </dataValidation>
    <dataValidation type="whole" allowBlank="1" showInputMessage="1" showErrorMessage="1" sqref="B11:B40">
      <formula1>2014</formula1>
      <formula2>2050</formula2>
    </dataValidation>
  </dataValidations>
  <pageMargins left="0.70866141732283472" right="0.70866141732283472" top="0.74803149606299213" bottom="0.74803149606299213" header="0.31496062992125984" footer="0.31496062992125984"/>
  <pageSetup scale="20" orientation="landscape" r:id="rId3"/>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4"/>
  <legacyDrawingHF r:id="rId5"/>
  <extLst>
    <ext xmlns:x14="http://schemas.microsoft.com/office/spreadsheetml/2009/9/main" uri="{78C0D931-6437-407d-A8EE-F0AAD7539E65}">
      <x14:conditionalFormattings>
        <x14:conditionalFormatting xmlns:xm="http://schemas.microsoft.com/office/excel/2006/main">
          <x14:cfRule type="cellIs" priority="173" operator="equal" id="{4CC3A7AD-226A-4EFC-BE40-30DCD861B6A4}">
            <xm:f>'DICCIONARIO DE DATOS'!$F$3</xm:f>
            <x14:dxf>
              <font>
                <color rgb="FF9C0006"/>
              </font>
              <fill>
                <patternFill>
                  <bgColor rgb="FFFFC7CE"/>
                </patternFill>
              </fill>
            </x14:dxf>
          </x14:cfRule>
          <x14:cfRule type="cellIs" priority="174" operator="equal" id="{24451CCF-F273-4033-8957-0CD82E48D511}">
            <xm:f>'DICCIONARIO DE DATOS'!$F$2</xm:f>
            <x14:dxf>
              <font>
                <color rgb="FF006100"/>
              </font>
              <fill>
                <patternFill>
                  <bgColor rgb="FFC6EFCE"/>
                </patternFill>
              </fill>
            </x14:dxf>
          </x14:cfRule>
          <xm:sqref>T11:T40</xm:sqref>
        </x14:conditionalFormatting>
        <x14:conditionalFormatting xmlns:xm="http://schemas.microsoft.com/office/excel/2006/main">
          <x14:cfRule type="cellIs" priority="171" operator="equal" id="{3360C605-17E1-4DA9-9364-9B639E8448EC}">
            <xm:f>'DICCIONARIO DE DATOS'!$E$3</xm:f>
            <x14:dxf>
              <font>
                <color rgb="FF9C0006"/>
              </font>
              <fill>
                <patternFill>
                  <bgColor rgb="FFFFC7CE"/>
                </patternFill>
              </fill>
            </x14:dxf>
          </x14:cfRule>
          <x14:cfRule type="cellIs" priority="172" operator="equal" id="{0599EC47-3AAF-49B3-9A88-C474C37B86AE}">
            <xm:f>'DICCIONARIO DE DATOS'!$E$2</xm:f>
            <x14:dxf>
              <font>
                <color rgb="FF006100"/>
              </font>
              <fill>
                <patternFill>
                  <bgColor rgb="FFC6EFCE"/>
                </patternFill>
              </fill>
            </x14:dxf>
          </x14:cfRule>
          <xm:sqref>S11:S40</xm:sqref>
        </x14:conditionalFormatting>
        <x14:conditionalFormatting xmlns:xm="http://schemas.microsoft.com/office/excel/2006/main">
          <x14:cfRule type="cellIs" priority="36" operator="equal" id="{2F1E5790-3A66-4A76-AAFC-384AEE94D6D0}">
            <xm:f>'DICCIONARIO DE DATOS'!$G$3</xm:f>
            <x14:dxf>
              <font>
                <color rgb="FF9C0006"/>
              </font>
              <fill>
                <patternFill>
                  <bgColor rgb="FFFFC7CE"/>
                </patternFill>
              </fill>
            </x14:dxf>
          </x14:cfRule>
          <x14:cfRule type="cellIs" priority="37" operator="equal" id="{245DA803-E68B-46A0-BB4E-0BC486D8B433}">
            <xm:f>'DICCIONARIO DE DATOS'!$G$2</xm:f>
            <x14:dxf>
              <font>
                <color rgb="FF006100"/>
              </font>
              <fill>
                <patternFill>
                  <bgColor rgb="FFC6EFCE"/>
                </patternFill>
              </fill>
            </x14:dxf>
          </x14:cfRule>
          <xm:sqref>U11:U40</xm:sqref>
        </x14:conditionalFormatting>
        <x14:conditionalFormatting xmlns:xm="http://schemas.microsoft.com/office/excel/2006/main">
          <x14:cfRule type="iconSet" priority="14" id="{CEFA384B-B48B-4ACF-BA52-C4AFF3188A92}">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 xmlns:xm="http://schemas.microsoft.com/office/excel/2006/main">
          <x14:cfRule type="iconSet" priority="2" id="{7F1803A7-7DE1-4F6E-BCE0-8FF7F56D3E05}">
            <x14:iconSet iconSet="3Symbols">
              <x14:cfvo type="percent">
                <xm:f>0</xm:f>
              </x14:cfvo>
              <x14:cfvo type="formula">
                <xm:f>'OFICINA ASESORA JURÍDICA'!$B$7*(0.3)</xm:f>
              </x14:cfvo>
              <x14:cfvo type="formula">
                <xm:f>'OFICINA ASESORA JURÍDICA'!$B$7*(0.9)</xm:f>
              </x14:cfvo>
            </x14:iconSet>
          </x14:cfRule>
          <x14:cfRule type="cellIs" priority="5" operator="equal" id="{04DFFFDF-ECCE-43F8-8E10-290678A2F30A}">
            <xm:f>'OFICINA ASESORA JURÍDICA'!$B$7</xm:f>
            <x14:dxf>
              <font>
                <color rgb="FF006100"/>
              </font>
              <fill>
                <patternFill>
                  <bgColor rgb="FFC6EFCE"/>
                </patternFill>
              </fill>
            </x14:dxf>
          </x14:cfRule>
          <xm:sqref>D7</xm:sqref>
        </x14:conditionalFormatting>
        <x14:conditionalFormatting xmlns:xm="http://schemas.microsoft.com/office/excel/2006/main">
          <x14:cfRule type="iconSet" priority="1" id="{375A0EAA-65B0-4587-92E5-F86986EB5716}">
            <x14:iconSet iconSet="3Symbols">
              <x14:cfvo type="percent">
                <xm:f>0</xm:f>
              </x14:cfvo>
              <x14:cfvo type="formula">
                <xm:f>'OFICINA ASESORA JURÍDICA'!$B$7*(0.2)</xm:f>
              </x14:cfvo>
              <x14:cfvo type="formula">
                <xm:f>'OFICINA ASESORA JURÍDICA'!$B$7*(0.6)</xm:f>
              </x14:cfvo>
            </x14:iconSet>
          </x14:cfRule>
          <x14:cfRule type="cellIs" priority="3" operator="equal" id="{CC4A57C5-C73E-4FC0-8EDE-A048B278CC7B}">
            <xm:f>'OFICINA ASESORA JURÍDICA'!$B$7</xm:f>
            <x14:dxf>
              <font>
                <color rgb="FF9C0006"/>
              </font>
              <fill>
                <patternFill>
                  <bgColor rgb="FFFFC7CE"/>
                </patternFill>
              </fill>
            </x14:dxf>
          </x14:cfRule>
          <xm:sqref>F7</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'DICCIONARIO DE DATOS'!$F$2:$F$3</xm:f>
          </x14:formula1>
          <xm:sqref>T11:T40</xm:sqref>
        </x14:dataValidation>
        <x14:dataValidation type="list" allowBlank="1" showInputMessage="1" showErrorMessage="1">
          <x14:formula1>
            <xm:f>'DICCIONARIO DE DATOS'!$E$2:$E$3</xm:f>
          </x14:formula1>
          <xm:sqref>S11:S40</xm:sqref>
        </x14:dataValidation>
        <x14:dataValidation type="list" allowBlank="1" showInputMessage="1" showErrorMessage="1">
          <x14:formula1>
            <xm:f>'DICCIONARIO DE DATOS'!$B$2:$B$18</xm:f>
          </x14:formula1>
          <xm:sqref>K11:K40</xm:sqref>
        </x14:dataValidation>
        <x14:dataValidation type="list" allowBlank="1" showInputMessage="1" showErrorMessage="1">
          <x14:formula1>
            <xm:f>'DICCIONARIO DE DATOS'!$A$2:$A$10</xm:f>
          </x14:formula1>
          <xm:sqref>J11:J40</xm:sqref>
        </x14:dataValidation>
        <x14:dataValidation type="list" allowBlank="1" showInputMessage="1" showErrorMessage="1">
          <x14:formula1>
            <xm:f>'DICCIONARIO DE DATOS'!$G$2:$G$5</xm:f>
          </x14:formula1>
          <xm:sqref>U11:U40</xm:sqref>
        </x14:dataValidation>
        <x14:dataValidation type="list" allowBlank="1" showInputMessage="1" showErrorMessage="1">
          <x14:formula1>
            <xm:f>'DICCIONARIO DE DATOS'!$D$2:$D$4</xm:f>
          </x14:formula1>
          <xm:sqref>I11:I40</xm:sqref>
        </x14:dataValidation>
        <x14:dataValidation type="list" allowBlank="1" showInputMessage="1" showErrorMessage="1">
          <x14:formula1>
            <xm:f>'DICCIONARIO DE DATOS'!$C$2:$C$3</xm:f>
          </x14:formula1>
          <xm:sqref>E11:E40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50"/>
  <sheetViews>
    <sheetView topLeftCell="A9" zoomScale="70" zoomScaleNormal="70" zoomScalePageLayoutView="40" workbookViewId="0">
      <selection activeCell="A50" sqref="A50"/>
    </sheetView>
  </sheetViews>
  <sheetFormatPr baseColWidth="10" defaultRowHeight="12.75" x14ac:dyDescent="0.25"/>
  <cols>
    <col min="1" max="4" width="25.7109375" style="75" customWidth="1"/>
    <col min="5" max="5" width="25.7109375" style="79" customWidth="1"/>
    <col min="6" max="6" width="25.7109375" style="75" customWidth="1"/>
    <col min="7" max="7" width="42" style="75" customWidth="1"/>
    <col min="8" max="8" width="46.5703125" style="75" customWidth="1"/>
    <col min="9" max="9" width="18.42578125" style="75" customWidth="1"/>
    <col min="10" max="11" width="25.7109375" style="75" customWidth="1"/>
    <col min="12" max="12" width="28" style="75" customWidth="1"/>
    <col min="13" max="13" width="16.7109375" style="87" customWidth="1"/>
    <col min="14" max="14" width="19" style="87" customWidth="1"/>
    <col min="15" max="15" width="51.85546875" style="75" customWidth="1"/>
    <col min="16" max="16" width="25.7109375" style="88" customWidth="1"/>
    <col min="17" max="17" width="70" style="75" customWidth="1"/>
    <col min="18" max="18" width="20.140625" style="87" customWidth="1"/>
    <col min="19" max="21" width="25.7109375" style="75" customWidth="1"/>
    <col min="22" max="16384" width="11.42578125" style="75"/>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134</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19</v>
      </c>
      <c r="B6" s="57">
        <f>COUNTIF(K11:K1048576,"DIRECCIONAMIENTO ESTRATÉGICO")</f>
        <v>0</v>
      </c>
      <c r="C6" s="57">
        <f>COUNTIFS(K11:K1048576,"DIRECCIONAMIENTO ESTRATÉGICO",U11:U1048576,"NO INICIADA")</f>
        <v>0</v>
      </c>
      <c r="D6" s="55">
        <f>COUNTIFS(K11:K1048576,"DIRECCIONAMIENTO ESTRATÉGICO",U11:U1048576,"CERRADA")</f>
        <v>0</v>
      </c>
      <c r="E6" s="57">
        <f>COUNTIFS(K11:K1048576,"DIRECCIONAMIENTO ESTRATÉGICO",U11:U1048576,"ABIERTA EN DESARROLLO")</f>
        <v>0</v>
      </c>
      <c r="F6" s="57">
        <f>COUNTIFS(K11:K1048576,"DIRECCIONAMIENTO ESTRATÉGICO",U11:U1048576,"ABIERTA VENCIDA")</f>
        <v>0</v>
      </c>
      <c r="G6" s="80"/>
      <c r="H6" s="80"/>
      <c r="I6" s="80"/>
      <c r="J6" s="80"/>
      <c r="K6" s="80"/>
      <c r="L6" s="80"/>
      <c r="M6" s="80"/>
      <c r="N6" s="80"/>
      <c r="O6" s="80"/>
      <c r="P6" s="80"/>
      <c r="Q6" s="80"/>
      <c r="R6" s="80"/>
      <c r="S6" s="8"/>
      <c r="T6" s="8"/>
      <c r="U6" s="54"/>
    </row>
    <row r="7" spans="1:21" s="70" customFormat="1" ht="53.25" customHeight="1" thickBot="1" x14ac:dyDescent="0.3">
      <c r="A7" s="56" t="s">
        <v>37</v>
      </c>
      <c r="B7" s="57">
        <f>COUNTIF(K11:K1048576,"DESARROLLO DEL SDGR-CC")</f>
        <v>0</v>
      </c>
      <c r="C7" s="57">
        <f>COUNTIFS(K11:K1048576,"DESARROLLO DEL SDGR-CC",U11:U1048576,"NO INICIADA")</f>
        <v>0</v>
      </c>
      <c r="D7" s="57">
        <f>COUNTIFS(K11:K1048576,"DESARROLLO DEL SDGR-CC",U11:U1048576,"CERRADA")</f>
        <v>0</v>
      </c>
      <c r="E7" s="57">
        <f>COUNTIFS(K11:K1048576,"DESARROLLO DEL SDGR-CC",U11:U1048576,"ABIERTA EN DESARROLLO")</f>
        <v>0</v>
      </c>
      <c r="F7" s="55">
        <f>COUNTIFS(K11:K1048576,"DESARROLLO DEL SDGR-CC",U11:U1048576,"ABIERTA VENCIDA")</f>
        <v>0</v>
      </c>
      <c r="G7" s="80"/>
      <c r="H7" s="80"/>
      <c r="I7" s="80"/>
      <c r="J7" s="80"/>
      <c r="K7" s="80"/>
      <c r="L7" s="80"/>
      <c r="M7" s="80"/>
      <c r="N7" s="80"/>
      <c r="O7" s="80"/>
      <c r="P7" s="80"/>
      <c r="Q7" s="80"/>
      <c r="R7" s="80"/>
      <c r="S7" s="8"/>
      <c r="T7" s="8"/>
      <c r="U7" s="54"/>
    </row>
    <row r="8" spans="1:21" s="70" customFormat="1" ht="18" customHeight="1" x14ac:dyDescent="0.25">
      <c r="A8" s="80"/>
      <c r="B8" s="80"/>
      <c r="C8" s="80"/>
      <c r="D8" s="80"/>
      <c r="E8" s="80"/>
      <c r="F8" s="80"/>
      <c r="G8" s="80"/>
      <c r="H8" s="80"/>
      <c r="I8" s="80"/>
      <c r="J8" s="80"/>
      <c r="K8" s="80"/>
      <c r="L8" s="80"/>
      <c r="M8" s="80"/>
      <c r="N8" s="80"/>
      <c r="O8" s="80"/>
      <c r="P8" s="80"/>
      <c r="Q8" s="80"/>
      <c r="R8" s="80"/>
      <c r="S8" s="8"/>
      <c r="T8" s="8"/>
      <c r="U8" s="54"/>
    </row>
    <row r="9" spans="1:21" s="70" customFormat="1" ht="54" customHeight="1" x14ac:dyDescent="0.25">
      <c r="A9" s="129" t="s">
        <v>0</v>
      </c>
      <c r="B9" s="129"/>
      <c r="C9" s="129"/>
      <c r="D9" s="129"/>
      <c r="E9" s="129"/>
      <c r="F9" s="129"/>
      <c r="G9" s="129"/>
      <c r="H9" s="129"/>
      <c r="I9" s="129"/>
      <c r="J9" s="129"/>
      <c r="K9" s="129"/>
      <c r="L9" s="129"/>
      <c r="M9" s="129"/>
      <c r="N9" s="130"/>
      <c r="O9" s="83" t="s">
        <v>1</v>
      </c>
      <c r="P9" s="131" t="s">
        <v>53</v>
      </c>
      <c r="Q9" s="129"/>
      <c r="R9" s="129"/>
      <c r="S9" s="129"/>
      <c r="T9" s="129"/>
      <c r="U9" s="130"/>
    </row>
    <row r="10" spans="1:21" s="70" customFormat="1" ht="71.25" customHeight="1" x14ac:dyDescent="0.25">
      <c r="A10" s="9" t="s">
        <v>2</v>
      </c>
      <c r="B10" s="9" t="s">
        <v>3</v>
      </c>
      <c r="C10" s="9" t="s">
        <v>4</v>
      </c>
      <c r="D10" s="9" t="s">
        <v>5</v>
      </c>
      <c r="E10" s="9" t="s">
        <v>61</v>
      </c>
      <c r="F10" s="9" t="s">
        <v>60</v>
      </c>
      <c r="G10" s="9" t="s">
        <v>7</v>
      </c>
      <c r="H10" s="9" t="s">
        <v>8</v>
      </c>
      <c r="I10" s="9" t="s">
        <v>6</v>
      </c>
      <c r="J10" s="9" t="s">
        <v>9</v>
      </c>
      <c r="K10" s="9" t="s">
        <v>10</v>
      </c>
      <c r="L10" s="9" t="s">
        <v>11</v>
      </c>
      <c r="M10" s="10" t="s">
        <v>12</v>
      </c>
      <c r="N10" s="10" t="s">
        <v>13</v>
      </c>
      <c r="O10" s="84" t="s">
        <v>14</v>
      </c>
      <c r="P10" s="66" t="s">
        <v>87</v>
      </c>
      <c r="Q10" s="84" t="s">
        <v>15</v>
      </c>
      <c r="R10" s="85" t="s">
        <v>52</v>
      </c>
      <c r="S10" s="84" t="s">
        <v>16</v>
      </c>
      <c r="T10" s="84" t="s">
        <v>17</v>
      </c>
      <c r="U10" s="86" t="s">
        <v>85</v>
      </c>
    </row>
    <row r="11" spans="1:21" s="74" customFormat="1" ht="12.75" customHeight="1" x14ac:dyDescent="0.25">
      <c r="A11" s="9"/>
      <c r="B11" s="14"/>
      <c r="C11" s="14"/>
      <c r="D11" s="14"/>
      <c r="E11" s="99"/>
      <c r="F11" s="29"/>
      <c r="G11" s="89"/>
      <c r="H11" s="29"/>
      <c r="I11" s="25"/>
      <c r="J11" s="25"/>
      <c r="K11" s="25"/>
      <c r="L11" s="29"/>
      <c r="M11" s="30"/>
      <c r="N11" s="30"/>
      <c r="O11" s="17"/>
      <c r="P11" s="94"/>
      <c r="Q11" s="14"/>
      <c r="R11" s="100"/>
      <c r="S11" s="25"/>
      <c r="T11" s="25"/>
      <c r="U11" s="99"/>
    </row>
    <row r="12" spans="1:21" ht="12.75" customHeight="1" x14ac:dyDescent="0.25">
      <c r="A12" s="9"/>
      <c r="B12" s="25"/>
      <c r="C12" s="29"/>
      <c r="D12" s="25"/>
      <c r="E12" s="99"/>
      <c r="F12" s="25"/>
      <c r="G12" s="25"/>
      <c r="H12" s="25"/>
      <c r="I12" s="25"/>
      <c r="J12" s="25"/>
      <c r="K12" s="25"/>
      <c r="L12" s="25"/>
      <c r="M12" s="26"/>
      <c r="N12" s="26"/>
      <c r="O12" s="28"/>
      <c r="P12" s="94"/>
      <c r="Q12" s="25"/>
      <c r="R12" s="100"/>
      <c r="S12" s="25"/>
      <c r="T12" s="25"/>
      <c r="U12" s="99"/>
    </row>
    <row r="13" spans="1:21" ht="12.75" customHeight="1" x14ac:dyDescent="0.25">
      <c r="A13" s="9"/>
      <c r="B13" s="25"/>
      <c r="C13" s="29"/>
      <c r="D13" s="25"/>
      <c r="E13" s="99"/>
      <c r="F13" s="25"/>
      <c r="G13" s="25"/>
      <c r="H13" s="25"/>
      <c r="I13" s="25"/>
      <c r="J13" s="25"/>
      <c r="K13" s="25"/>
      <c r="L13" s="25"/>
      <c r="M13" s="26"/>
      <c r="N13" s="26"/>
      <c r="O13" s="28"/>
      <c r="P13" s="94"/>
      <c r="Q13" s="14"/>
      <c r="R13" s="100"/>
      <c r="S13" s="25"/>
      <c r="T13" s="25"/>
      <c r="U13" s="99"/>
    </row>
    <row r="14" spans="1:21" ht="12.75" customHeight="1" x14ac:dyDescent="0.25">
      <c r="A14" s="27"/>
      <c r="B14" s="101"/>
      <c r="C14" s="29"/>
      <c r="D14" s="25"/>
      <c r="E14" s="102"/>
      <c r="F14" s="25"/>
      <c r="G14" s="103"/>
      <c r="H14" s="104"/>
      <c r="I14" s="28"/>
      <c r="J14" s="103"/>
      <c r="K14" s="103"/>
      <c r="L14" s="103"/>
      <c r="M14" s="105"/>
      <c r="N14" s="105"/>
      <c r="O14" s="103"/>
      <c r="P14" s="106"/>
      <c r="Q14" s="103"/>
      <c r="R14" s="105"/>
      <c r="S14" s="103"/>
      <c r="T14" s="103"/>
      <c r="U14" s="99"/>
    </row>
    <row r="15" spans="1:21" ht="12.75" customHeight="1" x14ac:dyDescent="0.25">
      <c r="A15" s="27"/>
      <c r="B15" s="101"/>
      <c r="C15" s="29"/>
      <c r="D15" s="25"/>
      <c r="E15" s="102"/>
      <c r="F15" s="25"/>
      <c r="G15" s="103"/>
      <c r="H15" s="104"/>
      <c r="I15" s="28"/>
      <c r="J15" s="103"/>
      <c r="K15" s="103"/>
      <c r="L15" s="103"/>
      <c r="M15" s="105"/>
      <c r="N15" s="105"/>
      <c r="O15" s="103"/>
      <c r="P15" s="106"/>
      <c r="Q15" s="103"/>
      <c r="R15" s="105"/>
      <c r="S15" s="103"/>
      <c r="T15" s="103"/>
      <c r="U15" s="99"/>
    </row>
    <row r="16" spans="1:21" ht="12.75" customHeight="1" x14ac:dyDescent="0.25">
      <c r="A16" s="27"/>
      <c r="B16" s="101"/>
      <c r="C16" s="29"/>
      <c r="D16" s="25"/>
      <c r="E16" s="102"/>
      <c r="F16" s="25"/>
      <c r="G16" s="103"/>
      <c r="H16" s="104"/>
      <c r="I16" s="28"/>
      <c r="J16" s="103"/>
      <c r="K16" s="103"/>
      <c r="L16" s="103"/>
      <c r="M16" s="105"/>
      <c r="N16" s="105"/>
      <c r="O16" s="103"/>
      <c r="P16" s="106"/>
      <c r="Q16" s="103"/>
      <c r="R16" s="105"/>
      <c r="S16" s="103"/>
      <c r="T16" s="103"/>
      <c r="U16" s="99"/>
    </row>
    <row r="17" spans="1:21" ht="12.75" customHeight="1" x14ac:dyDescent="0.25">
      <c r="A17" s="27"/>
      <c r="B17" s="101"/>
      <c r="C17" s="29"/>
      <c r="D17" s="101"/>
      <c r="E17" s="99"/>
      <c r="F17" s="25"/>
      <c r="G17" s="103"/>
      <c r="H17" s="104"/>
      <c r="I17" s="28"/>
      <c r="J17" s="103"/>
      <c r="K17" s="103"/>
      <c r="L17" s="103"/>
      <c r="M17" s="105"/>
      <c r="N17" s="105"/>
      <c r="O17" s="103"/>
      <c r="P17" s="106"/>
      <c r="Q17" s="103"/>
      <c r="R17" s="105"/>
      <c r="S17" s="103"/>
      <c r="T17" s="103"/>
      <c r="U17" s="99"/>
    </row>
    <row r="18" spans="1:21" ht="12.75" customHeight="1" x14ac:dyDescent="0.25">
      <c r="A18" s="27"/>
      <c r="B18" s="101"/>
      <c r="C18" s="29"/>
      <c r="D18" s="101"/>
      <c r="E18" s="99"/>
      <c r="F18" s="25"/>
      <c r="G18" s="103"/>
      <c r="H18" s="104"/>
      <c r="I18" s="28"/>
      <c r="J18" s="103"/>
      <c r="K18" s="103"/>
      <c r="L18" s="103"/>
      <c r="M18" s="105"/>
      <c r="N18" s="105"/>
      <c r="O18" s="103"/>
      <c r="P18" s="106"/>
      <c r="Q18" s="103"/>
      <c r="R18" s="105"/>
      <c r="S18" s="103"/>
      <c r="T18" s="103"/>
      <c r="U18" s="99"/>
    </row>
    <row r="19" spans="1:21" ht="12.75" customHeight="1" x14ac:dyDescent="0.25">
      <c r="A19" s="103"/>
      <c r="B19" s="103"/>
      <c r="C19" s="103"/>
      <c r="D19" s="103"/>
      <c r="E19" s="107"/>
      <c r="F19" s="103"/>
      <c r="G19" s="103"/>
      <c r="H19" s="103"/>
      <c r="I19" s="28"/>
      <c r="J19" s="103"/>
      <c r="K19" s="103"/>
      <c r="L19" s="103"/>
      <c r="M19" s="105"/>
      <c r="N19" s="105"/>
      <c r="O19" s="103"/>
      <c r="P19" s="106"/>
      <c r="Q19" s="103"/>
      <c r="R19" s="105"/>
      <c r="S19" s="103"/>
      <c r="T19" s="103"/>
      <c r="U19" s="107"/>
    </row>
    <row r="20" spans="1:21" ht="12.75" customHeight="1" x14ac:dyDescent="0.25">
      <c r="A20" s="103"/>
      <c r="B20" s="103"/>
      <c r="C20" s="103"/>
      <c r="D20" s="103"/>
      <c r="E20" s="107"/>
      <c r="F20" s="103"/>
      <c r="G20" s="103"/>
      <c r="H20" s="103"/>
      <c r="I20" s="28"/>
      <c r="J20" s="103"/>
      <c r="K20" s="103"/>
      <c r="L20" s="103"/>
      <c r="M20" s="105"/>
      <c r="N20" s="105"/>
      <c r="O20" s="103"/>
      <c r="P20" s="106"/>
      <c r="Q20" s="103"/>
      <c r="R20" s="105"/>
      <c r="S20" s="103"/>
      <c r="T20" s="103"/>
      <c r="U20" s="107"/>
    </row>
    <row r="21" spans="1:21" ht="12.75" customHeight="1" x14ac:dyDescent="0.25">
      <c r="A21" s="103"/>
      <c r="B21" s="103"/>
      <c r="C21" s="103"/>
      <c r="D21" s="103"/>
      <c r="E21" s="107"/>
      <c r="F21" s="103"/>
      <c r="G21" s="103"/>
      <c r="H21" s="103"/>
      <c r="I21" s="28"/>
      <c r="J21" s="103"/>
      <c r="K21" s="103"/>
      <c r="L21" s="103"/>
      <c r="M21" s="105"/>
      <c r="N21" s="105"/>
      <c r="O21" s="103"/>
      <c r="P21" s="106"/>
      <c r="Q21" s="103"/>
      <c r="R21" s="105"/>
      <c r="S21" s="103"/>
      <c r="T21" s="103"/>
      <c r="U21" s="107"/>
    </row>
    <row r="22" spans="1:21" ht="12.75" customHeight="1" x14ac:dyDescent="0.25">
      <c r="A22" s="103"/>
      <c r="B22" s="103"/>
      <c r="C22" s="103"/>
      <c r="D22" s="103"/>
      <c r="E22" s="107"/>
      <c r="F22" s="103"/>
      <c r="G22" s="103"/>
      <c r="H22" s="103"/>
      <c r="I22" s="28"/>
      <c r="J22" s="103"/>
      <c r="K22" s="103"/>
      <c r="L22" s="103"/>
      <c r="M22" s="105"/>
      <c r="N22" s="105"/>
      <c r="O22" s="103"/>
      <c r="P22" s="106"/>
      <c r="Q22" s="103"/>
      <c r="R22" s="105"/>
      <c r="S22" s="103"/>
      <c r="T22" s="103"/>
      <c r="U22" s="107"/>
    </row>
    <row r="23" spans="1:21" ht="12.75" customHeight="1" x14ac:dyDescent="0.25">
      <c r="A23" s="103"/>
      <c r="B23" s="103"/>
      <c r="C23" s="103"/>
      <c r="D23" s="103"/>
      <c r="E23" s="107"/>
      <c r="F23" s="103"/>
      <c r="G23" s="103"/>
      <c r="H23" s="103"/>
      <c r="I23" s="28"/>
      <c r="J23" s="103"/>
      <c r="K23" s="103"/>
      <c r="L23" s="103"/>
      <c r="M23" s="105"/>
      <c r="N23" s="105"/>
      <c r="O23" s="103"/>
      <c r="P23" s="106"/>
      <c r="Q23" s="103"/>
      <c r="R23" s="105"/>
      <c r="S23" s="103"/>
      <c r="T23" s="103"/>
      <c r="U23" s="107"/>
    </row>
    <row r="24" spans="1:21" ht="12.75" customHeight="1" x14ac:dyDescent="0.25">
      <c r="A24" s="103"/>
      <c r="B24" s="103"/>
      <c r="C24" s="103"/>
      <c r="D24" s="103"/>
      <c r="E24" s="107"/>
      <c r="F24" s="103"/>
      <c r="G24" s="103"/>
      <c r="H24" s="103"/>
      <c r="I24" s="28"/>
      <c r="J24" s="103"/>
      <c r="K24" s="103"/>
      <c r="L24" s="103"/>
      <c r="M24" s="105"/>
      <c r="N24" s="105"/>
      <c r="O24" s="103"/>
      <c r="P24" s="106"/>
      <c r="Q24" s="103"/>
      <c r="R24" s="105"/>
      <c r="S24" s="103"/>
      <c r="T24" s="103"/>
      <c r="U24" s="107"/>
    </row>
    <row r="25" spans="1:21" ht="12.75" customHeight="1" x14ac:dyDescent="0.25">
      <c r="A25" s="103"/>
      <c r="B25" s="103"/>
      <c r="C25" s="103"/>
      <c r="D25" s="103"/>
      <c r="E25" s="107"/>
      <c r="F25" s="103"/>
      <c r="G25" s="103"/>
      <c r="H25" s="103"/>
      <c r="I25" s="28"/>
      <c r="J25" s="103"/>
      <c r="K25" s="103"/>
      <c r="L25" s="103"/>
      <c r="M25" s="105"/>
      <c r="N25" s="105"/>
      <c r="O25" s="103"/>
      <c r="P25" s="106"/>
      <c r="Q25" s="103"/>
      <c r="R25" s="105"/>
      <c r="S25" s="103"/>
      <c r="T25" s="103"/>
      <c r="U25" s="107"/>
    </row>
    <row r="26" spans="1:21" ht="12.75" customHeight="1" x14ac:dyDescent="0.25">
      <c r="A26" s="103"/>
      <c r="B26" s="103"/>
      <c r="C26" s="103"/>
      <c r="D26" s="103"/>
      <c r="E26" s="107"/>
      <c r="F26" s="103"/>
      <c r="G26" s="103"/>
      <c r="H26" s="103"/>
      <c r="I26" s="28"/>
      <c r="J26" s="103"/>
      <c r="K26" s="103"/>
      <c r="L26" s="103"/>
      <c r="M26" s="105"/>
      <c r="N26" s="105"/>
      <c r="O26" s="103"/>
      <c r="P26" s="106"/>
      <c r="Q26" s="103"/>
      <c r="R26" s="105"/>
      <c r="S26" s="103"/>
      <c r="T26" s="103"/>
      <c r="U26" s="107"/>
    </row>
    <row r="27" spans="1:21" ht="12.75" customHeight="1" x14ac:dyDescent="0.25">
      <c r="A27" s="103"/>
      <c r="B27" s="103"/>
      <c r="C27" s="103"/>
      <c r="D27" s="103"/>
      <c r="E27" s="107"/>
      <c r="F27" s="103"/>
      <c r="G27" s="103"/>
      <c r="H27" s="103"/>
      <c r="I27" s="28"/>
      <c r="J27" s="103"/>
      <c r="K27" s="103"/>
      <c r="L27" s="103"/>
      <c r="M27" s="105"/>
      <c r="N27" s="105"/>
      <c r="O27" s="103"/>
      <c r="P27" s="106"/>
      <c r="Q27" s="103"/>
      <c r="R27" s="105"/>
      <c r="S27" s="103"/>
      <c r="T27" s="103"/>
      <c r="U27" s="107"/>
    </row>
    <row r="28" spans="1:21" ht="12.75" customHeight="1" x14ac:dyDescent="0.25">
      <c r="A28" s="103"/>
      <c r="B28" s="103"/>
      <c r="C28" s="103"/>
      <c r="D28" s="103"/>
      <c r="E28" s="107"/>
      <c r="F28" s="103"/>
      <c r="G28" s="103"/>
      <c r="H28" s="103"/>
      <c r="I28" s="28"/>
      <c r="J28" s="103"/>
      <c r="K28" s="103"/>
      <c r="L28" s="103"/>
      <c r="M28" s="105"/>
      <c r="N28" s="105"/>
      <c r="O28" s="103"/>
      <c r="P28" s="106"/>
      <c r="Q28" s="103"/>
      <c r="R28" s="105"/>
      <c r="S28" s="103"/>
      <c r="T28" s="103"/>
      <c r="U28" s="107"/>
    </row>
    <row r="29" spans="1:21" ht="12.75" customHeight="1" x14ac:dyDescent="0.25">
      <c r="A29" s="103"/>
      <c r="B29" s="103"/>
      <c r="C29" s="103"/>
      <c r="D29" s="103"/>
      <c r="E29" s="107"/>
      <c r="F29" s="103"/>
      <c r="G29" s="103"/>
      <c r="H29" s="103"/>
      <c r="I29" s="28"/>
      <c r="J29" s="103"/>
      <c r="K29" s="103"/>
      <c r="L29" s="103"/>
      <c r="M29" s="105"/>
      <c r="N29" s="105"/>
      <c r="O29" s="103"/>
      <c r="P29" s="106"/>
      <c r="Q29" s="103"/>
      <c r="R29" s="105"/>
      <c r="S29" s="103"/>
      <c r="T29" s="103"/>
      <c r="U29" s="107"/>
    </row>
    <row r="30" spans="1:21" ht="12.75" customHeight="1" x14ac:dyDescent="0.25">
      <c r="A30" s="103"/>
      <c r="B30" s="103"/>
      <c r="C30" s="103"/>
      <c r="D30" s="103"/>
      <c r="E30" s="107"/>
      <c r="F30" s="103"/>
      <c r="G30" s="103"/>
      <c r="H30" s="103"/>
      <c r="I30" s="28"/>
      <c r="J30" s="103"/>
      <c r="K30" s="103"/>
      <c r="L30" s="103"/>
      <c r="M30" s="105"/>
      <c r="N30" s="105"/>
      <c r="O30" s="103"/>
      <c r="P30" s="106"/>
      <c r="Q30" s="103"/>
      <c r="R30" s="105"/>
      <c r="S30" s="103"/>
      <c r="T30" s="103"/>
      <c r="U30" s="107"/>
    </row>
    <row r="31" spans="1:21" ht="12.75" customHeight="1" x14ac:dyDescent="0.25">
      <c r="A31" s="103"/>
      <c r="B31" s="103"/>
      <c r="C31" s="103"/>
      <c r="D31" s="103"/>
      <c r="E31" s="107"/>
      <c r="F31" s="103"/>
      <c r="G31" s="103"/>
      <c r="H31" s="103"/>
      <c r="I31" s="28"/>
      <c r="J31" s="103"/>
      <c r="K31" s="103"/>
      <c r="L31" s="103"/>
      <c r="M31" s="105"/>
      <c r="N31" s="105"/>
      <c r="O31" s="103"/>
      <c r="P31" s="106"/>
      <c r="Q31" s="103"/>
      <c r="R31" s="105"/>
      <c r="S31" s="103"/>
      <c r="T31" s="103"/>
      <c r="U31" s="107"/>
    </row>
    <row r="32" spans="1:21" ht="12.75" customHeight="1" x14ac:dyDescent="0.25">
      <c r="A32" s="103"/>
      <c r="B32" s="103"/>
      <c r="C32" s="103"/>
      <c r="D32" s="103"/>
      <c r="E32" s="107"/>
      <c r="F32" s="103"/>
      <c r="G32" s="103"/>
      <c r="H32" s="103"/>
      <c r="I32" s="28"/>
      <c r="J32" s="103"/>
      <c r="K32" s="103"/>
      <c r="L32" s="103"/>
      <c r="M32" s="105"/>
      <c r="N32" s="105"/>
      <c r="O32" s="103"/>
      <c r="P32" s="106"/>
      <c r="Q32" s="103"/>
      <c r="R32" s="105"/>
      <c r="S32" s="103"/>
      <c r="T32" s="103"/>
      <c r="U32" s="107"/>
    </row>
    <row r="33" spans="1:21" ht="12.75" customHeight="1" x14ac:dyDescent="0.25">
      <c r="A33" s="103"/>
      <c r="B33" s="103"/>
      <c r="C33" s="103"/>
      <c r="D33" s="103"/>
      <c r="E33" s="107"/>
      <c r="F33" s="103"/>
      <c r="G33" s="103"/>
      <c r="H33" s="103"/>
      <c r="I33" s="28"/>
      <c r="J33" s="103"/>
      <c r="K33" s="103"/>
      <c r="L33" s="103"/>
      <c r="M33" s="105"/>
      <c r="N33" s="105"/>
      <c r="O33" s="103"/>
      <c r="P33" s="106"/>
      <c r="Q33" s="103"/>
      <c r="R33" s="105"/>
      <c r="S33" s="103"/>
      <c r="T33" s="103"/>
      <c r="U33" s="107"/>
    </row>
    <row r="34" spans="1:21" ht="12.75" customHeight="1" x14ac:dyDescent="0.25">
      <c r="A34" s="103"/>
      <c r="B34" s="103"/>
      <c r="C34" s="103"/>
      <c r="D34" s="103"/>
      <c r="E34" s="107"/>
      <c r="F34" s="103"/>
      <c r="G34" s="103"/>
      <c r="H34" s="103"/>
      <c r="I34" s="28"/>
      <c r="J34" s="103"/>
      <c r="K34" s="103"/>
      <c r="L34" s="103"/>
      <c r="M34" s="105"/>
      <c r="N34" s="105"/>
      <c r="O34" s="103"/>
      <c r="P34" s="106"/>
      <c r="Q34" s="103"/>
      <c r="R34" s="105"/>
      <c r="S34" s="103"/>
      <c r="T34" s="103"/>
      <c r="U34" s="107"/>
    </row>
    <row r="35" spans="1:21" ht="12.75" customHeight="1" x14ac:dyDescent="0.25">
      <c r="A35" s="103"/>
      <c r="B35" s="103"/>
      <c r="C35" s="103"/>
      <c r="D35" s="103"/>
      <c r="E35" s="107"/>
      <c r="F35" s="103"/>
      <c r="G35" s="103"/>
      <c r="H35" s="103"/>
      <c r="I35" s="28"/>
      <c r="J35" s="103"/>
      <c r="K35" s="103"/>
      <c r="L35" s="103"/>
      <c r="M35" s="105"/>
      <c r="N35" s="105"/>
      <c r="O35" s="103"/>
      <c r="P35" s="106"/>
      <c r="Q35" s="103"/>
      <c r="R35" s="105"/>
      <c r="S35" s="103"/>
      <c r="T35" s="103"/>
      <c r="U35" s="107"/>
    </row>
    <row r="36" spans="1:21" ht="12.75" customHeight="1" x14ac:dyDescent="0.25">
      <c r="A36" s="103"/>
      <c r="B36" s="103"/>
      <c r="C36" s="103"/>
      <c r="D36" s="103"/>
      <c r="E36" s="107"/>
      <c r="F36" s="103"/>
      <c r="G36" s="103"/>
      <c r="H36" s="103"/>
      <c r="I36" s="28"/>
      <c r="J36" s="103"/>
      <c r="K36" s="103"/>
      <c r="L36" s="103"/>
      <c r="M36" s="105"/>
      <c r="N36" s="105"/>
      <c r="O36" s="103"/>
      <c r="P36" s="106"/>
      <c r="Q36" s="103"/>
      <c r="R36" s="105"/>
      <c r="S36" s="103"/>
      <c r="T36" s="103"/>
      <c r="U36" s="107"/>
    </row>
    <row r="37" spans="1:21" ht="12.75" customHeight="1" x14ac:dyDescent="0.25">
      <c r="A37" s="103"/>
      <c r="B37" s="103"/>
      <c r="C37" s="103"/>
      <c r="D37" s="103"/>
      <c r="E37" s="107"/>
      <c r="F37" s="103"/>
      <c r="G37" s="103"/>
      <c r="H37" s="103"/>
      <c r="I37" s="28"/>
      <c r="J37" s="103"/>
      <c r="K37" s="103"/>
      <c r="L37" s="103"/>
      <c r="M37" s="105"/>
      <c r="N37" s="105"/>
      <c r="O37" s="103"/>
      <c r="P37" s="106"/>
      <c r="Q37" s="103"/>
      <c r="R37" s="105"/>
      <c r="S37" s="103"/>
      <c r="T37" s="103"/>
      <c r="U37" s="107"/>
    </row>
    <row r="38" spans="1:21" ht="12.75" customHeight="1" x14ac:dyDescent="0.25">
      <c r="A38" s="103"/>
      <c r="B38" s="103"/>
      <c r="C38" s="103"/>
      <c r="D38" s="103"/>
      <c r="E38" s="107"/>
      <c r="F38" s="103"/>
      <c r="G38" s="103"/>
      <c r="H38" s="103"/>
      <c r="I38" s="28"/>
      <c r="J38" s="103"/>
      <c r="K38" s="103"/>
      <c r="L38" s="103"/>
      <c r="M38" s="105"/>
      <c r="N38" s="105"/>
      <c r="O38" s="103"/>
      <c r="P38" s="106"/>
      <c r="Q38" s="103"/>
      <c r="R38" s="105"/>
      <c r="S38" s="103"/>
      <c r="T38" s="103"/>
      <c r="U38" s="107"/>
    </row>
    <row r="39" spans="1:21" ht="12.75" customHeight="1" x14ac:dyDescent="0.25">
      <c r="A39" s="103"/>
      <c r="B39" s="103"/>
      <c r="C39" s="103"/>
      <c r="D39" s="103"/>
      <c r="E39" s="107"/>
      <c r="F39" s="103"/>
      <c r="G39" s="103"/>
      <c r="H39" s="103"/>
      <c r="I39" s="28"/>
      <c r="J39" s="103"/>
      <c r="K39" s="103"/>
      <c r="L39" s="103"/>
      <c r="M39" s="105"/>
      <c r="N39" s="105"/>
      <c r="O39" s="103"/>
      <c r="P39" s="106"/>
      <c r="Q39" s="103"/>
      <c r="R39" s="105"/>
      <c r="S39" s="103"/>
      <c r="T39" s="103"/>
      <c r="U39" s="107"/>
    </row>
    <row r="40" spans="1:21" ht="12.75" customHeight="1" x14ac:dyDescent="0.25">
      <c r="A40" s="103"/>
      <c r="B40" s="103"/>
      <c r="C40" s="103"/>
      <c r="D40" s="103"/>
      <c r="E40" s="107"/>
      <c r="F40" s="103"/>
      <c r="G40" s="103"/>
      <c r="H40" s="103"/>
      <c r="I40" s="28"/>
      <c r="J40" s="103"/>
      <c r="K40" s="103"/>
      <c r="L40" s="103"/>
      <c r="M40" s="105"/>
      <c r="N40" s="105"/>
      <c r="O40" s="103"/>
      <c r="P40" s="106"/>
      <c r="Q40" s="103"/>
      <c r="R40" s="105"/>
      <c r="S40" s="103"/>
      <c r="T40" s="103"/>
      <c r="U40" s="107"/>
    </row>
    <row r="41" spans="1:21" ht="12.75" customHeight="1" x14ac:dyDescent="0.25">
      <c r="A41" s="103"/>
      <c r="B41" s="103"/>
      <c r="C41" s="103"/>
      <c r="D41" s="103"/>
      <c r="E41" s="107"/>
      <c r="F41" s="103"/>
      <c r="G41" s="103"/>
      <c r="H41" s="103"/>
      <c r="I41" s="28"/>
      <c r="J41" s="103"/>
      <c r="K41" s="103"/>
      <c r="L41" s="103"/>
      <c r="M41" s="105"/>
      <c r="N41" s="105"/>
      <c r="O41" s="103"/>
      <c r="P41" s="106"/>
      <c r="Q41" s="103"/>
      <c r="R41" s="105"/>
      <c r="S41" s="103"/>
      <c r="T41" s="103"/>
      <c r="U41" s="107"/>
    </row>
    <row r="42" spans="1:21" ht="12.75" customHeight="1" x14ac:dyDescent="0.25">
      <c r="A42" s="103"/>
      <c r="B42" s="103"/>
      <c r="C42" s="103"/>
      <c r="D42" s="103"/>
      <c r="E42" s="107"/>
      <c r="F42" s="103"/>
      <c r="G42" s="103"/>
      <c r="H42" s="103"/>
      <c r="I42" s="28"/>
      <c r="J42" s="103"/>
      <c r="K42" s="103"/>
      <c r="L42" s="103"/>
      <c r="M42" s="105"/>
      <c r="N42" s="105"/>
      <c r="O42" s="103"/>
      <c r="P42" s="106"/>
      <c r="Q42" s="103"/>
      <c r="R42" s="105"/>
      <c r="S42" s="103"/>
      <c r="T42" s="103"/>
      <c r="U42" s="107"/>
    </row>
    <row r="43" spans="1:21" ht="12.75" customHeight="1" x14ac:dyDescent="0.25">
      <c r="A43" s="103"/>
      <c r="B43" s="103"/>
      <c r="C43" s="103"/>
      <c r="D43" s="103"/>
      <c r="E43" s="107"/>
      <c r="F43" s="103"/>
      <c r="G43" s="103"/>
      <c r="H43" s="103"/>
      <c r="I43" s="28"/>
      <c r="J43" s="103"/>
      <c r="K43" s="103"/>
      <c r="L43" s="103"/>
      <c r="M43" s="105"/>
      <c r="N43" s="105"/>
      <c r="O43" s="103"/>
      <c r="P43" s="106"/>
      <c r="Q43" s="103"/>
      <c r="R43" s="105"/>
      <c r="S43" s="103"/>
      <c r="T43" s="103"/>
      <c r="U43" s="107"/>
    </row>
    <row r="44" spans="1:21" ht="12.75" customHeight="1" x14ac:dyDescent="0.25">
      <c r="A44" s="103"/>
      <c r="B44" s="103"/>
      <c r="C44" s="103"/>
      <c r="D44" s="103"/>
      <c r="E44" s="107"/>
      <c r="F44" s="103"/>
      <c r="G44" s="103"/>
      <c r="H44" s="103"/>
      <c r="I44" s="28"/>
      <c r="J44" s="103"/>
      <c r="K44" s="103"/>
      <c r="L44" s="103"/>
      <c r="M44" s="105"/>
      <c r="N44" s="105"/>
      <c r="O44" s="103"/>
      <c r="P44" s="106"/>
      <c r="Q44" s="103"/>
      <c r="R44" s="105"/>
      <c r="S44" s="103"/>
      <c r="T44" s="103"/>
      <c r="U44" s="107"/>
    </row>
    <row r="45" spans="1:21" ht="12.75" customHeight="1" x14ac:dyDescent="0.25">
      <c r="A45" s="103"/>
      <c r="B45" s="103"/>
      <c r="C45" s="103"/>
      <c r="D45" s="103"/>
      <c r="E45" s="107"/>
      <c r="F45" s="103"/>
      <c r="G45" s="103"/>
      <c r="H45" s="103"/>
      <c r="I45" s="28"/>
      <c r="J45" s="103"/>
      <c r="K45" s="103"/>
      <c r="L45" s="103"/>
      <c r="M45" s="105"/>
      <c r="N45" s="105"/>
      <c r="O45" s="103"/>
      <c r="P45" s="106"/>
      <c r="Q45" s="103"/>
      <c r="R45" s="105"/>
      <c r="S45" s="103"/>
      <c r="T45" s="103"/>
      <c r="U45" s="107"/>
    </row>
    <row r="46" spans="1:21" ht="12.75" customHeight="1" x14ac:dyDescent="0.25">
      <c r="A46" s="103"/>
      <c r="B46" s="103"/>
      <c r="C46" s="103"/>
      <c r="D46" s="103"/>
      <c r="E46" s="107"/>
      <c r="F46" s="103"/>
      <c r="G46" s="103"/>
      <c r="H46" s="103"/>
      <c r="I46" s="28"/>
      <c r="J46" s="103"/>
      <c r="K46" s="103"/>
      <c r="L46" s="103"/>
      <c r="M46" s="105"/>
      <c r="N46" s="105"/>
      <c r="O46" s="103"/>
      <c r="P46" s="106"/>
      <c r="Q46" s="103"/>
      <c r="R46" s="105"/>
      <c r="S46" s="103"/>
      <c r="T46" s="103"/>
      <c r="U46" s="107"/>
    </row>
    <row r="47" spans="1:21" ht="12.75" customHeight="1" x14ac:dyDescent="0.25">
      <c r="A47" s="103"/>
      <c r="B47" s="103"/>
      <c r="C47" s="103"/>
      <c r="D47" s="103"/>
      <c r="E47" s="107"/>
      <c r="F47" s="103"/>
      <c r="G47" s="103"/>
      <c r="H47" s="103"/>
      <c r="I47" s="28"/>
      <c r="J47" s="103"/>
      <c r="K47" s="103"/>
      <c r="L47" s="103"/>
      <c r="M47" s="105"/>
      <c r="N47" s="105"/>
      <c r="O47" s="103"/>
      <c r="P47" s="106"/>
      <c r="Q47" s="103"/>
      <c r="R47" s="105"/>
      <c r="S47" s="103"/>
      <c r="T47" s="103"/>
      <c r="U47" s="107"/>
    </row>
    <row r="48" spans="1:21" ht="12.75" customHeight="1" x14ac:dyDescent="0.25">
      <c r="A48" s="103"/>
      <c r="B48" s="103"/>
      <c r="C48" s="103"/>
      <c r="D48" s="103"/>
      <c r="E48" s="107"/>
      <c r="F48" s="103"/>
      <c r="G48" s="103"/>
      <c r="H48" s="103"/>
      <c r="I48" s="28"/>
      <c r="J48" s="103"/>
      <c r="K48" s="103"/>
      <c r="L48" s="103"/>
      <c r="M48" s="105"/>
      <c r="N48" s="105"/>
      <c r="O48" s="103"/>
      <c r="P48" s="106"/>
      <c r="Q48" s="103"/>
      <c r="R48" s="105"/>
      <c r="S48" s="103"/>
      <c r="T48" s="103"/>
      <c r="U48" s="107"/>
    </row>
    <row r="49" spans="1:21" ht="12.75" customHeight="1" x14ac:dyDescent="0.25">
      <c r="A49" s="103"/>
      <c r="B49" s="103"/>
      <c r="C49" s="103"/>
      <c r="D49" s="103"/>
      <c r="E49" s="107"/>
      <c r="F49" s="103"/>
      <c r="G49" s="103"/>
      <c r="H49" s="103"/>
      <c r="I49" s="28"/>
      <c r="J49" s="103"/>
      <c r="K49" s="103"/>
      <c r="L49" s="103"/>
      <c r="M49" s="105"/>
      <c r="N49" s="105"/>
      <c r="O49" s="103"/>
      <c r="P49" s="106"/>
      <c r="Q49" s="103"/>
      <c r="R49" s="105"/>
      <c r="S49" s="103"/>
      <c r="T49" s="103"/>
      <c r="U49" s="107"/>
    </row>
    <row r="50" spans="1:21" ht="12.75" customHeight="1" x14ac:dyDescent="0.25">
      <c r="A50" s="103"/>
      <c r="B50" s="103"/>
      <c r="C50" s="103"/>
      <c r="D50" s="103"/>
      <c r="E50" s="107"/>
      <c r="F50" s="103"/>
      <c r="G50" s="103"/>
      <c r="H50" s="103"/>
      <c r="I50" s="28"/>
      <c r="J50" s="103"/>
      <c r="K50" s="103"/>
      <c r="L50" s="103"/>
      <c r="M50" s="105"/>
      <c r="N50" s="105"/>
      <c r="O50" s="103"/>
      <c r="P50" s="106"/>
      <c r="Q50" s="103"/>
      <c r="R50" s="105"/>
      <c r="S50" s="103"/>
      <c r="T50" s="103"/>
      <c r="U50" s="107"/>
    </row>
  </sheetData>
  <autoFilter ref="A10:U10"/>
  <customSheetViews>
    <customSheetView guid="{70E973AE-1D2E-4973-8012-487E827A3802}" scale="70" showAutoFilter="1">
      <pane ySplit="9" topLeftCell="A10" activePane="bottomLeft" state="frozen"/>
      <selection pane="bottomLeft" activeCell="A13" sqref="A13"/>
      <pageMargins left="0.7" right="0.7" top="0.75" bottom="0.75" header="0.3" footer="0.3"/>
      <pageSetup orientation="portrait" horizontalDpi="4294967295" verticalDpi="4294967295" r:id="rId1"/>
      <autoFilter ref="A9:U9"/>
    </customSheetView>
    <customSheetView guid="{C82E1D82-CC33-4159-8967-F562CE5147B7}" scale="70" showAutoFilter="1">
      <pane ySplit="9" topLeftCell="A10" activePane="bottomLeft" state="frozen"/>
      <selection pane="bottomLeft" activeCell="A13" sqref="A13"/>
      <pageMargins left="0.7" right="0.7" top="0.75" bottom="0.75" header="0.3" footer="0.3"/>
      <pageSetup orientation="portrait" horizontalDpi="4294967295" verticalDpi="4294967295" r:id="rId2"/>
      <autoFilter ref="A9:U9"/>
    </customSheetView>
  </customSheetViews>
  <mergeCells count="4">
    <mergeCell ref="A9:N9"/>
    <mergeCell ref="P9:U9"/>
    <mergeCell ref="A1:B4"/>
    <mergeCell ref="C1:S4"/>
  </mergeCells>
  <conditionalFormatting sqref="S10:T10 S8:T8">
    <cfRule type="cellIs" dxfId="198" priority="96" stopIfTrue="1" operator="equal">
      <formula>"1: Cumple Parcialmente"</formula>
    </cfRule>
  </conditionalFormatting>
  <conditionalFormatting sqref="U10 U8">
    <cfRule type="cellIs" dxfId="197" priority="103" stopIfTrue="1" operator="equal">
      <formula>"ABIERTA"</formula>
    </cfRule>
    <cfRule type="cellIs" dxfId="196" priority="104" stopIfTrue="1" operator="equal">
      <formula>"CERRADA"</formula>
    </cfRule>
  </conditionalFormatting>
  <conditionalFormatting sqref="S10:T10 S8:T8">
    <cfRule type="cellIs" dxfId="195" priority="98" stopIfTrue="1" operator="equal">
      <formula>"2: Cumple "</formula>
    </cfRule>
  </conditionalFormatting>
  <conditionalFormatting sqref="S10:T10 S8:T8">
    <cfRule type="cellIs" dxfId="194" priority="97" stopIfTrue="1" operator="equal">
      <formula>"0: No cumple"</formula>
    </cfRule>
  </conditionalFormatting>
  <conditionalFormatting sqref="S5:T6">
    <cfRule type="cellIs" dxfId="193" priority="40" stopIfTrue="1" operator="equal">
      <formula>"1: Cumple Parcialmente"</formula>
    </cfRule>
  </conditionalFormatting>
  <conditionalFormatting sqref="U5:U6">
    <cfRule type="cellIs" dxfId="192" priority="43" stopIfTrue="1" operator="equal">
      <formula>"ABIERTA"</formula>
    </cfRule>
    <cfRule type="cellIs" dxfId="191" priority="44" stopIfTrue="1" operator="equal">
      <formula>"CERRADA"</formula>
    </cfRule>
  </conditionalFormatting>
  <conditionalFormatting sqref="S5:T6">
    <cfRule type="cellIs" dxfId="190" priority="42" stopIfTrue="1" operator="equal">
      <formula>"2: Cumple "</formula>
    </cfRule>
  </conditionalFormatting>
  <conditionalFormatting sqref="S5:T6">
    <cfRule type="cellIs" dxfId="189" priority="41" stopIfTrue="1" operator="equal">
      <formula>"0: No cumple"</formula>
    </cfRule>
  </conditionalFormatting>
  <conditionalFormatting sqref="D6">
    <cfRule type="iconSet" priority="37">
      <iconSet iconSet="3Symbols">
        <cfvo type="percent" val="0"/>
        <cfvo type="formula" val="$B$6*(0.3)"/>
        <cfvo type="formula" val="$B$6*(0.9)"/>
      </iconSet>
    </cfRule>
    <cfRule type="cellIs" dxfId="188" priority="38" operator="equal">
      <formula>$B$6</formula>
    </cfRule>
    <cfRule type="cellIs" dxfId="187" priority="39" operator="equal">
      <formula>0</formula>
    </cfRule>
  </conditionalFormatting>
  <conditionalFormatting sqref="F6">
    <cfRule type="cellIs" dxfId="186" priority="34" operator="equal">
      <formula>0</formula>
    </cfRule>
    <cfRule type="cellIs" dxfId="185" priority="35" operator="equal">
      <formula>$B$6</formula>
    </cfRule>
  </conditionalFormatting>
  <conditionalFormatting sqref="S7:T7">
    <cfRule type="cellIs" dxfId="184" priority="7" stopIfTrue="1" operator="equal">
      <formula>"1: Cumple Parcialmente"</formula>
    </cfRule>
  </conditionalFormatting>
  <conditionalFormatting sqref="U7">
    <cfRule type="cellIs" dxfId="183" priority="10" stopIfTrue="1" operator="equal">
      <formula>"ABIERTA"</formula>
    </cfRule>
    <cfRule type="cellIs" dxfId="182" priority="11" stopIfTrue="1" operator="equal">
      <formula>"CERRADA"</formula>
    </cfRule>
  </conditionalFormatting>
  <conditionalFormatting sqref="S7:T7">
    <cfRule type="cellIs" dxfId="181" priority="9" stopIfTrue="1" operator="equal">
      <formula>"2: Cumple "</formula>
    </cfRule>
  </conditionalFormatting>
  <conditionalFormatting sqref="S7:T7">
    <cfRule type="cellIs" dxfId="180" priority="8" stopIfTrue="1" operator="equal">
      <formula>"0: No cumple"</formula>
    </cfRule>
  </conditionalFormatting>
  <conditionalFormatting sqref="D7">
    <cfRule type="cellIs" dxfId="179" priority="6" operator="equal">
      <formula>0</formula>
    </cfRule>
  </conditionalFormatting>
  <conditionalFormatting sqref="F7">
    <cfRule type="cellIs" dxfId="178" priority="4" operator="equal">
      <formula>0</formula>
    </cfRule>
  </conditionalFormatting>
  <dataValidations count="3">
    <dataValidation allowBlank="1" showInputMessage="1" showErrorMessage="1" promptTitle="  SOLO PARA SER DILIGENCIADO POR" prompt="          EL LIDER DEL PROCESO O _x000a_     RESPONSABLE DE LA ACTIVIDAD" sqref="O11"/>
    <dataValidation type="whole" allowBlank="1" showInputMessage="1" showErrorMessage="1" sqref="B14:B50">
      <formula1>2014</formula1>
      <formula2>2050</formula2>
    </dataValidation>
    <dataValidation type="date" allowBlank="1" showInputMessage="1" showErrorMessage="1" sqref="M14:N50 R14:R50">
      <formula1>41640</formula1>
      <formula2>55153</formula2>
    </dataValidation>
  </dataValidations>
  <pageMargins left="0.70866141732283472" right="0.70866141732283472" top="0.74803149606299213" bottom="0.74803149606299213" header="0.31496062992125984" footer="0.31496062992125984"/>
  <pageSetup orientation="portrait" r:id="rId3"/>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4"/>
  <legacyDrawingHF r:id="rId5"/>
  <extLst>
    <ext xmlns:x14="http://schemas.microsoft.com/office/spreadsheetml/2009/9/main" uri="{78C0D931-6437-407d-A8EE-F0AAD7539E65}">
      <x14:conditionalFormattings>
        <x14:conditionalFormatting xmlns:xm="http://schemas.microsoft.com/office/excel/2006/main">
          <x14:cfRule type="cellIs" priority="92" operator="equal" id="{50B259FA-5F31-4ED9-9C8B-D843F51A4DA9}">
            <xm:f>'DICCIONARIO DE DATOS'!$F$3</xm:f>
            <x14:dxf>
              <font>
                <color rgb="FF9C0006"/>
              </font>
              <fill>
                <patternFill>
                  <bgColor rgb="FFFFC7CE"/>
                </patternFill>
              </fill>
            </x14:dxf>
          </x14:cfRule>
          <x14:cfRule type="cellIs" priority="93" operator="equal" id="{8E39B4B9-DAA2-486C-A0ED-99F029C83E12}">
            <xm:f>'DICCIONARIO DE DATOS'!$F$2</xm:f>
            <x14:dxf>
              <font>
                <color rgb="FF006100"/>
              </font>
              <fill>
                <patternFill>
                  <bgColor rgb="FFC6EFCE"/>
                </patternFill>
              </fill>
            </x14:dxf>
          </x14:cfRule>
          <xm:sqref>T11:T50</xm:sqref>
        </x14:conditionalFormatting>
        <x14:conditionalFormatting xmlns:xm="http://schemas.microsoft.com/office/excel/2006/main">
          <x14:cfRule type="cellIs" priority="90" operator="equal" id="{54DBB868-2366-4011-9E3D-34AA71DE712C}">
            <xm:f>'DICCIONARIO DE DATOS'!$E$3</xm:f>
            <x14:dxf>
              <font>
                <color rgb="FF9C0006"/>
              </font>
              <fill>
                <patternFill>
                  <bgColor rgb="FFFFC7CE"/>
                </patternFill>
              </fill>
            </x14:dxf>
          </x14:cfRule>
          <x14:cfRule type="cellIs" priority="91" operator="equal" id="{5AA82B68-4068-48CA-847E-C6A8C5BE7DEB}">
            <xm:f>'DICCIONARIO DE DATOS'!$E$2</xm:f>
            <x14:dxf>
              <font>
                <color rgb="FF006100"/>
              </font>
              <fill>
                <patternFill>
                  <bgColor rgb="FFC6EFCE"/>
                </patternFill>
              </fill>
            </x14:dxf>
          </x14:cfRule>
          <xm:sqref>S11:S50</xm:sqref>
        </x14:conditionalFormatting>
        <x14:conditionalFormatting xmlns:xm="http://schemas.microsoft.com/office/excel/2006/main">
          <x14:cfRule type="cellIs" priority="45" operator="equal" id="{76767C85-A3C3-4012-B799-8C6654C5601A}">
            <xm:f>'DICCIONARIO DE DATOS'!$G$3</xm:f>
            <x14:dxf>
              <font>
                <color rgb="FF9C0006"/>
              </font>
              <fill>
                <patternFill>
                  <bgColor rgb="FFFFC7CE"/>
                </patternFill>
              </fill>
            </x14:dxf>
          </x14:cfRule>
          <x14:cfRule type="cellIs" priority="46" operator="equal" id="{17923A02-5924-44DC-ADD8-54526D6B1BDF}">
            <xm:f>'DICCIONARIO DE DATOS'!$G$2</xm:f>
            <x14:dxf>
              <font>
                <color rgb="FF006100"/>
              </font>
              <fill>
                <patternFill>
                  <bgColor rgb="FFC6EFCE"/>
                </patternFill>
              </fill>
            </x14:dxf>
          </x14:cfRule>
          <xm:sqref>U11:U50</xm:sqref>
        </x14:conditionalFormatting>
        <x14:conditionalFormatting xmlns:xm="http://schemas.microsoft.com/office/excel/2006/main">
          <x14:cfRule type="iconSet" priority="36" id="{34DCB527-C2BD-45A4-948B-0136B52CC9DE}">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 xmlns:xm="http://schemas.microsoft.com/office/excel/2006/main">
          <x14:cfRule type="iconSet" priority="2" id="{2014C5A6-A91D-4063-9B4C-0DFEE0C89B1D}">
            <x14:iconSet iconSet="3Symbols">
              <x14:cfvo type="percent">
                <xm:f>0</xm:f>
              </x14:cfvo>
              <x14:cfvo type="formula">
                <xm:f>'OFICINA ASESORA JURÍDICA'!$B$7*(0.3)</xm:f>
              </x14:cfvo>
              <x14:cfvo type="formula">
                <xm:f>'OFICINA ASESORA JURÍDICA'!$B$7*(0.9)</xm:f>
              </x14:cfvo>
            </x14:iconSet>
          </x14:cfRule>
          <x14:cfRule type="cellIs" priority="5" operator="equal" id="{4C405693-49FF-4C70-9367-D018F84725DB}">
            <xm:f>'OFICINA ASESORA JURÍDICA'!$B$7</xm:f>
            <x14:dxf>
              <font>
                <color rgb="FF006100"/>
              </font>
              <fill>
                <patternFill>
                  <bgColor rgb="FFC6EFCE"/>
                </patternFill>
              </fill>
            </x14:dxf>
          </x14:cfRule>
          <xm:sqref>D7</xm:sqref>
        </x14:conditionalFormatting>
        <x14:conditionalFormatting xmlns:xm="http://schemas.microsoft.com/office/excel/2006/main">
          <x14:cfRule type="iconSet" priority="1" id="{348CDE59-6C5E-42A2-97AD-0050FF2F3675}">
            <x14:iconSet iconSet="3Symbols">
              <x14:cfvo type="percent">
                <xm:f>0</xm:f>
              </x14:cfvo>
              <x14:cfvo type="formula">
                <xm:f>'OFICINA ASESORA JURÍDICA'!$B$7*(0.2)</xm:f>
              </x14:cfvo>
              <x14:cfvo type="formula">
                <xm:f>'OFICINA ASESORA JURÍDICA'!$B$7*(0.6)</xm:f>
              </x14:cfvo>
            </x14:iconSet>
          </x14:cfRule>
          <x14:cfRule type="cellIs" priority="3" operator="equal" id="{C2CF7FC0-F5BC-4732-B2E3-40146F78EB46}">
            <xm:f>'OFICINA ASESORA JURÍDICA'!$B$7</xm:f>
            <x14:dxf>
              <font>
                <color rgb="FF9C0006"/>
              </font>
              <fill>
                <patternFill>
                  <bgColor rgb="FFFFC7CE"/>
                </patternFill>
              </fill>
            </x14:dxf>
          </x14:cfRule>
          <xm:sqref>F7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'DICCIONARIO DE DATOS'!$A$2:$A$10</xm:f>
          </x14:formula1>
          <xm:sqref>J11:J50</xm:sqref>
        </x14:dataValidation>
        <x14:dataValidation type="list" allowBlank="1" showInputMessage="1" showErrorMessage="1">
          <x14:formula1>
            <xm:f>'DICCIONARIO DE DATOS'!$B$2:$B$18</xm:f>
          </x14:formula1>
          <xm:sqref>K11:K50</xm:sqref>
        </x14:dataValidation>
        <x14:dataValidation type="list" allowBlank="1" showInputMessage="1" showErrorMessage="1">
          <x14:formula1>
            <xm:f>'DICCIONARIO DE DATOS'!$E$2:$E$3</xm:f>
          </x14:formula1>
          <xm:sqref>S11:S50</xm:sqref>
        </x14:dataValidation>
        <x14:dataValidation type="list" allowBlank="1" showInputMessage="1" showErrorMessage="1">
          <x14:formula1>
            <xm:f>'DICCIONARIO DE DATOS'!$F$2:$F$3</xm:f>
          </x14:formula1>
          <xm:sqref>T11:T50</xm:sqref>
        </x14:dataValidation>
        <x14:dataValidation type="list" allowBlank="1" showInputMessage="1" showErrorMessage="1">
          <x14:formula1>
            <xm:f>'DICCIONARIO DE DATOS'!$G$2:$G$5</xm:f>
          </x14:formula1>
          <xm:sqref>U11:U50</xm:sqref>
        </x14:dataValidation>
        <x14:dataValidation type="list" allowBlank="1" showInputMessage="1" showErrorMessage="1">
          <x14:formula1>
            <xm:f>'DICCIONARIO DE DATOS'!$D$2:$D$4</xm:f>
          </x14:formula1>
          <xm:sqref>I11:I50</xm:sqref>
        </x14:dataValidation>
        <x14:dataValidation type="list" allowBlank="1" showInputMessage="1" showErrorMessage="1">
          <x14:formula1>
            <xm:f>'DICCIONARIO DE DATOS'!$C$2:$C$3</xm:f>
          </x14:formula1>
          <xm:sqref>E11:E50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50"/>
  <sheetViews>
    <sheetView topLeftCell="A10" zoomScale="70" zoomScaleNormal="70" zoomScalePageLayoutView="85" workbookViewId="0">
      <selection activeCell="A50" sqref="A50"/>
    </sheetView>
  </sheetViews>
  <sheetFormatPr baseColWidth="10" defaultRowHeight="12.75" x14ac:dyDescent="0.25"/>
  <cols>
    <col min="1" max="4" width="25.7109375" style="19" customWidth="1"/>
    <col min="5" max="5" width="25.7109375" style="3" customWidth="1"/>
    <col min="6" max="6" width="25.7109375" style="19" customWidth="1"/>
    <col min="7" max="7" width="42" style="19" customWidth="1"/>
    <col min="8" max="8" width="46.5703125" style="19" customWidth="1"/>
    <col min="9" max="9" width="18.42578125" style="19" customWidth="1"/>
    <col min="10" max="11" width="25.7109375" style="19" customWidth="1"/>
    <col min="12" max="12" width="28" style="19" customWidth="1"/>
    <col min="13" max="13" width="16.7109375" style="21" customWidth="1"/>
    <col min="14" max="14" width="19" style="21" customWidth="1"/>
    <col min="15" max="15" width="51.85546875" style="19" customWidth="1"/>
    <col min="16" max="16" width="25.7109375" style="22" customWidth="1"/>
    <col min="17" max="17" width="70" style="19" customWidth="1"/>
    <col min="18" max="18" width="20.140625" style="21" customWidth="1"/>
    <col min="19" max="21" width="25.7109375" style="19" customWidth="1"/>
    <col min="22" max="16384" width="11.42578125" style="19"/>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133</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 customFormat="1" ht="65.25" customHeight="1" x14ac:dyDescent="0.25">
      <c r="A5" s="58" t="s">
        <v>10</v>
      </c>
      <c r="B5" s="59" t="s">
        <v>79</v>
      </c>
      <c r="C5" s="59" t="s">
        <v>74</v>
      </c>
      <c r="D5" s="60" t="s">
        <v>86</v>
      </c>
      <c r="E5" s="61" t="s">
        <v>72</v>
      </c>
      <c r="F5" s="63" t="s">
        <v>73</v>
      </c>
      <c r="G5" s="52"/>
      <c r="H5" s="52"/>
      <c r="I5" s="52"/>
      <c r="J5" s="52"/>
      <c r="K5" s="52"/>
      <c r="L5" s="52"/>
      <c r="M5" s="52"/>
      <c r="N5" s="52"/>
      <c r="O5" s="52"/>
      <c r="P5" s="52"/>
      <c r="Q5" s="52"/>
      <c r="R5" s="52"/>
      <c r="S5" s="8"/>
      <c r="T5" s="8"/>
      <c r="U5" s="54"/>
    </row>
    <row r="6" spans="1:21" s="7" customFormat="1" ht="53.25" customHeight="1" x14ac:dyDescent="0.25">
      <c r="A6" s="13" t="s">
        <v>43</v>
      </c>
      <c r="B6" s="9">
        <f>COUNTIF(K11:K1048576,"GESTIÓN JURÍDICA")</f>
        <v>0</v>
      </c>
      <c r="C6" s="9">
        <f>COUNTIFS(K11:K1048576,"GESTIÓN JURÍDICA",U11:U1048576,"NO INICIADA")</f>
        <v>0</v>
      </c>
      <c r="D6" s="9">
        <f>COUNTIFS(K11:K1048576,"GESTIÓN JURÍDICA",U11:U1048576,"CERRADA")</f>
        <v>0</v>
      </c>
      <c r="E6" s="9">
        <f>COUNTIFS(K11:K1048576,"GESTIÓN JURÍDICA",U11:U1048576,"ABIERTA EN DESARROLLO")</f>
        <v>0</v>
      </c>
      <c r="F6" s="64">
        <f>COUNTIFS(K11:K1048576,"GESTIÓN JURÍDICA",U11:U1048576,"ABIERTA VENCIDA")</f>
        <v>0</v>
      </c>
      <c r="G6" s="52"/>
      <c r="H6" s="52"/>
      <c r="I6" s="52"/>
      <c r="J6" s="52"/>
      <c r="K6" s="52"/>
      <c r="L6" s="52"/>
      <c r="M6" s="52"/>
      <c r="N6" s="52"/>
      <c r="O6" s="52"/>
      <c r="P6" s="52"/>
      <c r="Q6" s="52"/>
      <c r="R6" s="52"/>
      <c r="S6" s="8"/>
      <c r="T6" s="8"/>
      <c r="U6" s="54"/>
    </row>
    <row r="7" spans="1:21" s="7" customFormat="1" ht="53.25" customHeight="1" thickBot="1" x14ac:dyDescent="0.3">
      <c r="A7" s="56" t="s">
        <v>39</v>
      </c>
      <c r="B7" s="57">
        <f>COUNTIF(K11:K1048576,"GESTIÓN CONTRACTUAL")</f>
        <v>0</v>
      </c>
      <c r="C7" s="57">
        <f>COUNTIFS(K11:K1048576,"GESTIÓN CONTRACTUAL",U11:U1048576,"NO INICIADA")</f>
        <v>0</v>
      </c>
      <c r="D7" s="57">
        <f>COUNTIFS(K11:K1048576,"GESTIÓN CONTRACTUAL",U11:U1048576,"CERRADA")</f>
        <v>0</v>
      </c>
      <c r="E7" s="57">
        <f>COUNTIFS(K11:K1048576,"GESTIÓN CONTRACTUAL",U11:U1048576,"ABIERTA EN DESARROLLO")</f>
        <v>0</v>
      </c>
      <c r="F7" s="55">
        <f>COUNTIFS(K11:K1048576,"GESTIÓN CONTRACTUAL",U11:U1048576,"ABIERTA VENCIDA")</f>
        <v>0</v>
      </c>
      <c r="G7" s="52"/>
      <c r="H7" s="52"/>
      <c r="I7" s="52"/>
      <c r="J7" s="52"/>
      <c r="K7" s="52"/>
      <c r="L7" s="52"/>
      <c r="M7" s="52"/>
      <c r="N7" s="52"/>
      <c r="O7" s="52"/>
      <c r="P7" s="52"/>
      <c r="Q7" s="52"/>
      <c r="R7" s="52"/>
      <c r="S7" s="8"/>
      <c r="T7" s="8"/>
      <c r="U7" s="54"/>
    </row>
    <row r="8" spans="1:21" s="7" customFormat="1" ht="18" customHeight="1" x14ac:dyDescent="0.25">
      <c r="A8" s="52"/>
      <c r="B8" s="52"/>
      <c r="C8" s="52"/>
      <c r="D8" s="52"/>
      <c r="E8" s="52"/>
      <c r="F8" s="52"/>
      <c r="G8" s="52"/>
      <c r="H8" s="52"/>
      <c r="I8" s="52"/>
      <c r="J8" s="52"/>
      <c r="K8" s="52"/>
      <c r="L8" s="52"/>
      <c r="M8" s="52"/>
      <c r="N8" s="52"/>
      <c r="O8" s="52"/>
      <c r="P8" s="52"/>
      <c r="Q8" s="52"/>
      <c r="R8" s="52"/>
      <c r="S8" s="8"/>
      <c r="T8" s="8"/>
      <c r="U8" s="54"/>
    </row>
    <row r="9" spans="1:21" s="7" customFormat="1" ht="54" customHeight="1" x14ac:dyDescent="0.25">
      <c r="A9" s="129" t="s">
        <v>0</v>
      </c>
      <c r="B9" s="129"/>
      <c r="C9" s="129"/>
      <c r="D9" s="129"/>
      <c r="E9" s="129"/>
      <c r="F9" s="129"/>
      <c r="G9" s="129"/>
      <c r="H9" s="129"/>
      <c r="I9" s="129"/>
      <c r="J9" s="129"/>
      <c r="K9" s="129"/>
      <c r="L9" s="129"/>
      <c r="M9" s="129"/>
      <c r="N9" s="130"/>
      <c r="O9" s="83" t="s">
        <v>1</v>
      </c>
      <c r="P9" s="131" t="s">
        <v>53</v>
      </c>
      <c r="Q9" s="129"/>
      <c r="R9" s="129"/>
      <c r="S9" s="129"/>
      <c r="T9" s="129"/>
      <c r="U9" s="130"/>
    </row>
    <row r="10" spans="1:21" s="7" customFormat="1" ht="71.25" customHeight="1" x14ac:dyDescent="0.25">
      <c r="A10" s="9" t="s">
        <v>2</v>
      </c>
      <c r="B10" s="9" t="s">
        <v>3</v>
      </c>
      <c r="C10" s="9" t="s">
        <v>4</v>
      </c>
      <c r="D10" s="9" t="s">
        <v>5</v>
      </c>
      <c r="E10" s="9" t="s">
        <v>61</v>
      </c>
      <c r="F10" s="9" t="s">
        <v>60</v>
      </c>
      <c r="G10" s="9" t="s">
        <v>7</v>
      </c>
      <c r="H10" s="9" t="s">
        <v>8</v>
      </c>
      <c r="I10" s="9" t="s">
        <v>6</v>
      </c>
      <c r="J10" s="9" t="s">
        <v>9</v>
      </c>
      <c r="K10" s="9" t="s">
        <v>10</v>
      </c>
      <c r="L10" s="9" t="s">
        <v>11</v>
      </c>
      <c r="M10" s="10" t="s">
        <v>12</v>
      </c>
      <c r="N10" s="10" t="s">
        <v>13</v>
      </c>
      <c r="O10" s="84" t="s">
        <v>14</v>
      </c>
      <c r="P10" s="66" t="s">
        <v>87</v>
      </c>
      <c r="Q10" s="84" t="s">
        <v>15</v>
      </c>
      <c r="R10" s="85" t="s">
        <v>52</v>
      </c>
      <c r="S10" s="84" t="s">
        <v>16</v>
      </c>
      <c r="T10" s="84" t="s">
        <v>17</v>
      </c>
      <c r="U10" s="86" t="s">
        <v>85</v>
      </c>
    </row>
    <row r="11" spans="1:21" ht="12.75" customHeight="1" x14ac:dyDescent="0.25">
      <c r="A11" s="9"/>
      <c r="B11" s="14"/>
      <c r="C11" s="14"/>
      <c r="D11" s="14"/>
      <c r="E11" s="99"/>
      <c r="F11" s="90"/>
      <c r="G11" s="14"/>
      <c r="H11" s="25"/>
      <c r="I11" s="25"/>
      <c r="J11" s="25"/>
      <c r="K11" s="25"/>
      <c r="L11" s="23"/>
      <c r="M11" s="24"/>
      <c r="N11" s="24"/>
      <c r="O11" s="17"/>
      <c r="P11" s="94"/>
      <c r="Q11" s="14"/>
      <c r="R11" s="26"/>
      <c r="S11" s="25"/>
      <c r="T11" s="25"/>
      <c r="U11" s="99"/>
    </row>
    <row r="12" spans="1:21" ht="12.75" customHeight="1" x14ac:dyDescent="0.25">
      <c r="A12" s="9"/>
      <c r="B12" s="14"/>
      <c r="C12" s="14"/>
      <c r="D12" s="14"/>
      <c r="E12" s="99"/>
      <c r="F12" s="14"/>
      <c r="G12" s="14"/>
      <c r="H12" s="14"/>
      <c r="I12" s="25"/>
      <c r="J12" s="25"/>
      <c r="K12" s="25"/>
      <c r="L12" s="14"/>
      <c r="M12" s="24"/>
      <c r="N12" s="24"/>
      <c r="O12" s="17"/>
      <c r="P12" s="94"/>
      <c r="Q12" s="14"/>
      <c r="R12" s="26"/>
      <c r="S12" s="25"/>
      <c r="T12" s="25"/>
      <c r="U12" s="99"/>
    </row>
    <row r="13" spans="1:21" ht="12.75" customHeight="1" x14ac:dyDescent="0.25">
      <c r="A13" s="9"/>
      <c r="B13" s="14"/>
      <c r="C13" s="14"/>
      <c r="D13" s="14"/>
      <c r="E13" s="99"/>
      <c r="F13" s="14"/>
      <c r="G13" s="14"/>
      <c r="H13" s="14"/>
      <c r="I13" s="25"/>
      <c r="J13" s="25"/>
      <c r="K13" s="25"/>
      <c r="L13" s="14"/>
      <c r="M13" s="24"/>
      <c r="N13" s="24"/>
      <c r="O13" s="17"/>
      <c r="P13" s="94"/>
      <c r="Q13" s="14"/>
      <c r="R13" s="26"/>
      <c r="S13" s="25"/>
      <c r="T13" s="25"/>
      <c r="U13" s="99"/>
    </row>
    <row r="14" spans="1:21" ht="12.75" customHeight="1" x14ac:dyDescent="0.25">
      <c r="A14" s="9"/>
      <c r="B14" s="14"/>
      <c r="C14" s="14"/>
      <c r="D14" s="14"/>
      <c r="E14" s="99"/>
      <c r="F14" s="14"/>
      <c r="G14" s="14"/>
      <c r="H14" s="14"/>
      <c r="I14" s="25"/>
      <c r="J14" s="25"/>
      <c r="K14" s="25"/>
      <c r="L14" s="14"/>
      <c r="M14" s="24"/>
      <c r="N14" s="24"/>
      <c r="O14" s="17"/>
      <c r="P14" s="94"/>
      <c r="Q14" s="14"/>
      <c r="R14" s="26"/>
      <c r="S14" s="25"/>
      <c r="T14" s="25"/>
      <c r="U14" s="99"/>
    </row>
    <row r="15" spans="1:21" ht="12.75" customHeight="1" x14ac:dyDescent="0.25">
      <c r="A15" s="9"/>
      <c r="B15" s="14"/>
      <c r="C15" s="14"/>
      <c r="D15" s="14"/>
      <c r="E15" s="99"/>
      <c r="F15" s="14"/>
      <c r="G15" s="14"/>
      <c r="H15" s="14"/>
      <c r="I15" s="25"/>
      <c r="J15" s="25"/>
      <c r="K15" s="25"/>
      <c r="L15" s="14"/>
      <c r="M15" s="24"/>
      <c r="N15" s="24"/>
      <c r="O15" s="17"/>
      <c r="P15" s="94"/>
      <c r="Q15" s="14"/>
      <c r="R15" s="26"/>
      <c r="S15" s="25"/>
      <c r="T15" s="25"/>
      <c r="U15" s="99"/>
    </row>
    <row r="16" spans="1:21" ht="12.75" customHeight="1" x14ac:dyDescent="0.25">
      <c r="A16" s="9"/>
      <c r="B16" s="14"/>
      <c r="C16" s="14"/>
      <c r="D16" s="14"/>
      <c r="E16" s="99"/>
      <c r="F16" s="14"/>
      <c r="G16" s="14"/>
      <c r="H16" s="14"/>
      <c r="I16" s="25"/>
      <c r="J16" s="25"/>
      <c r="K16" s="25"/>
      <c r="L16" s="14"/>
      <c r="M16" s="24"/>
      <c r="N16" s="24"/>
      <c r="O16" s="17"/>
      <c r="P16" s="94"/>
      <c r="Q16" s="14"/>
      <c r="R16" s="26"/>
      <c r="S16" s="25"/>
      <c r="T16" s="25"/>
      <c r="U16" s="99"/>
    </row>
    <row r="17" spans="1:21" ht="12.75" customHeight="1" x14ac:dyDescent="0.25">
      <c r="A17" s="9"/>
      <c r="B17" s="14"/>
      <c r="C17" s="14"/>
      <c r="D17" s="14"/>
      <c r="E17" s="99"/>
      <c r="F17" s="14"/>
      <c r="G17" s="14"/>
      <c r="H17" s="14"/>
      <c r="I17" s="25"/>
      <c r="J17" s="25"/>
      <c r="K17" s="25"/>
      <c r="L17" s="14"/>
      <c r="M17" s="24"/>
      <c r="N17" s="24"/>
      <c r="O17" s="17"/>
      <c r="P17" s="94"/>
      <c r="Q17" s="14"/>
      <c r="R17" s="26"/>
      <c r="S17" s="25"/>
      <c r="T17" s="25"/>
      <c r="U17" s="99"/>
    </row>
    <row r="18" spans="1:21" ht="12.75" customHeight="1" x14ac:dyDescent="0.25">
      <c r="A18" s="9"/>
      <c r="B18" s="14"/>
      <c r="C18" s="14"/>
      <c r="D18" s="14"/>
      <c r="E18" s="99"/>
      <c r="F18" s="14"/>
      <c r="G18" s="14"/>
      <c r="H18" s="108"/>
      <c r="I18" s="25"/>
      <c r="J18" s="25"/>
      <c r="K18" s="25"/>
      <c r="L18" s="23"/>
      <c r="M18" s="24"/>
      <c r="N18" s="24"/>
      <c r="O18" s="17"/>
      <c r="P18" s="94"/>
      <c r="Q18" s="14"/>
      <c r="R18" s="26"/>
      <c r="S18" s="25"/>
      <c r="T18" s="25"/>
      <c r="U18" s="99"/>
    </row>
    <row r="19" spans="1:21" s="18" customFormat="1" ht="12.75" customHeight="1" x14ac:dyDescent="0.25">
      <c r="A19" s="9"/>
      <c r="B19" s="14"/>
      <c r="C19" s="14"/>
      <c r="D19" s="14"/>
      <c r="E19" s="99"/>
      <c r="F19" s="14"/>
      <c r="G19" s="14"/>
      <c r="H19" s="108"/>
      <c r="I19" s="25"/>
      <c r="J19" s="25"/>
      <c r="K19" s="25"/>
      <c r="L19" s="23"/>
      <c r="M19" s="24"/>
      <c r="N19" s="24"/>
      <c r="O19" s="17"/>
      <c r="P19" s="94"/>
      <c r="Q19" s="14"/>
      <c r="R19" s="26"/>
      <c r="S19" s="25"/>
      <c r="T19" s="25"/>
      <c r="U19" s="99"/>
    </row>
    <row r="20" spans="1:21" ht="12.75" customHeight="1" x14ac:dyDescent="0.25">
      <c r="A20" s="27"/>
      <c r="B20" s="29"/>
      <c r="C20" s="29"/>
      <c r="D20" s="29"/>
      <c r="E20" s="99"/>
      <c r="F20" s="29"/>
      <c r="G20" s="29"/>
      <c r="H20" s="29"/>
      <c r="I20" s="25"/>
      <c r="J20" s="25"/>
      <c r="K20" s="25"/>
      <c r="L20" s="29"/>
      <c r="M20" s="30"/>
      <c r="N20" s="30"/>
      <c r="O20" s="15"/>
      <c r="P20" s="94"/>
      <c r="Q20" s="29"/>
      <c r="R20" s="29"/>
      <c r="S20" s="25"/>
      <c r="T20" s="25"/>
      <c r="U20" s="99"/>
    </row>
    <row r="21" spans="1:21" ht="12.75" customHeight="1" x14ac:dyDescent="0.25">
      <c r="A21" s="27"/>
      <c r="B21" s="29"/>
      <c r="C21" s="29"/>
      <c r="D21" s="29"/>
      <c r="E21" s="99"/>
      <c r="F21" s="29"/>
      <c r="G21" s="29"/>
      <c r="H21" s="25"/>
      <c r="I21" s="25"/>
      <c r="J21" s="25"/>
      <c r="K21" s="25"/>
      <c r="L21" s="29"/>
      <c r="M21" s="26"/>
      <c r="N21" s="26"/>
      <c r="O21" s="109"/>
      <c r="P21" s="94"/>
      <c r="Q21" s="25"/>
      <c r="R21" s="25"/>
      <c r="S21" s="25"/>
      <c r="T21" s="25"/>
      <c r="U21" s="99"/>
    </row>
    <row r="22" spans="1:21" x14ac:dyDescent="0.25">
      <c r="A22" s="4"/>
      <c r="B22" s="4"/>
      <c r="C22" s="4"/>
      <c r="D22" s="4"/>
      <c r="E22" s="12"/>
      <c r="F22" s="4"/>
      <c r="G22" s="4"/>
      <c r="H22" s="4"/>
      <c r="I22" s="16"/>
      <c r="J22" s="4"/>
      <c r="K22" s="4"/>
      <c r="L22" s="4"/>
      <c r="M22" s="20"/>
      <c r="N22" s="20"/>
      <c r="O22" s="4"/>
      <c r="P22" s="5"/>
      <c r="Q22" s="4"/>
      <c r="R22" s="20"/>
      <c r="S22" s="4"/>
      <c r="T22" s="4"/>
      <c r="U22" s="12"/>
    </row>
    <row r="23" spans="1:21" x14ac:dyDescent="0.25">
      <c r="A23" s="4"/>
      <c r="B23" s="4"/>
      <c r="C23" s="4"/>
      <c r="D23" s="4"/>
      <c r="E23" s="12"/>
      <c r="F23" s="4"/>
      <c r="G23" s="4"/>
      <c r="H23" s="4"/>
      <c r="I23" s="16"/>
      <c r="J23" s="4"/>
      <c r="K23" s="4"/>
      <c r="L23" s="4"/>
      <c r="M23" s="20"/>
      <c r="N23" s="20"/>
      <c r="O23" s="4"/>
      <c r="P23" s="5"/>
      <c r="Q23" s="4"/>
      <c r="R23" s="20"/>
      <c r="S23" s="4"/>
      <c r="T23" s="4"/>
      <c r="U23" s="12"/>
    </row>
    <row r="24" spans="1:21" x14ac:dyDescent="0.25">
      <c r="A24" s="4"/>
      <c r="B24" s="4"/>
      <c r="C24" s="4"/>
      <c r="D24" s="4"/>
      <c r="E24" s="12"/>
      <c r="F24" s="4"/>
      <c r="G24" s="4"/>
      <c r="H24" s="4"/>
      <c r="I24" s="16"/>
      <c r="J24" s="4"/>
      <c r="K24" s="4"/>
      <c r="L24" s="4"/>
      <c r="M24" s="20"/>
      <c r="N24" s="20"/>
      <c r="O24" s="4"/>
      <c r="P24" s="5"/>
      <c r="Q24" s="4"/>
      <c r="R24" s="20"/>
      <c r="S24" s="4"/>
      <c r="T24" s="4"/>
      <c r="U24" s="12"/>
    </row>
    <row r="25" spans="1:21" x14ac:dyDescent="0.25">
      <c r="A25" s="4"/>
      <c r="B25" s="4"/>
      <c r="C25" s="4"/>
      <c r="D25" s="4"/>
      <c r="E25" s="12"/>
      <c r="F25" s="4"/>
      <c r="G25" s="4"/>
      <c r="H25" s="4"/>
      <c r="I25" s="16"/>
      <c r="J25" s="4"/>
      <c r="K25" s="4"/>
      <c r="L25" s="4"/>
      <c r="M25" s="20"/>
      <c r="N25" s="20"/>
      <c r="O25" s="4"/>
      <c r="P25" s="5"/>
      <c r="Q25" s="4"/>
      <c r="R25" s="20"/>
      <c r="S25" s="4"/>
      <c r="T25" s="4"/>
      <c r="U25" s="12"/>
    </row>
    <row r="26" spans="1:21" x14ac:dyDescent="0.25">
      <c r="A26" s="4"/>
      <c r="B26" s="4"/>
      <c r="C26" s="4"/>
      <c r="D26" s="4"/>
      <c r="E26" s="12"/>
      <c r="F26" s="4"/>
      <c r="G26" s="4"/>
      <c r="H26" s="4"/>
      <c r="I26" s="16"/>
      <c r="J26" s="4"/>
      <c r="K26" s="4"/>
      <c r="L26" s="4"/>
      <c r="M26" s="20"/>
      <c r="N26" s="20"/>
      <c r="O26" s="4"/>
      <c r="P26" s="5"/>
      <c r="Q26" s="4"/>
      <c r="R26" s="20"/>
      <c r="S26" s="4"/>
      <c r="T26" s="4"/>
      <c r="U26" s="12"/>
    </row>
    <row r="27" spans="1:21" x14ac:dyDescent="0.25">
      <c r="A27" s="4"/>
      <c r="B27" s="4"/>
      <c r="C27" s="4"/>
      <c r="D27" s="4"/>
      <c r="E27" s="12"/>
      <c r="F27" s="4"/>
      <c r="G27" s="4"/>
      <c r="H27" s="4"/>
      <c r="I27" s="16"/>
      <c r="J27" s="4"/>
      <c r="K27" s="4"/>
      <c r="L27" s="4"/>
      <c r="M27" s="20"/>
      <c r="N27" s="20"/>
      <c r="O27" s="4"/>
      <c r="P27" s="5"/>
      <c r="Q27" s="4"/>
      <c r="R27" s="20"/>
      <c r="S27" s="4"/>
      <c r="T27" s="4"/>
      <c r="U27" s="12"/>
    </row>
    <row r="28" spans="1:21" x14ac:dyDescent="0.25">
      <c r="A28" s="4"/>
      <c r="B28" s="4"/>
      <c r="C28" s="4"/>
      <c r="D28" s="4"/>
      <c r="E28" s="12"/>
      <c r="F28" s="4"/>
      <c r="G28" s="4"/>
      <c r="H28" s="4"/>
      <c r="I28" s="16"/>
      <c r="J28" s="4"/>
      <c r="K28" s="4"/>
      <c r="L28" s="4"/>
      <c r="M28" s="20"/>
      <c r="N28" s="20"/>
      <c r="O28" s="4"/>
      <c r="P28" s="5"/>
      <c r="Q28" s="4"/>
      <c r="R28" s="20"/>
      <c r="S28" s="4"/>
      <c r="T28" s="4"/>
      <c r="U28" s="12"/>
    </row>
    <row r="29" spans="1:21" x14ac:dyDescent="0.25">
      <c r="A29" s="4"/>
      <c r="B29" s="4"/>
      <c r="C29" s="4"/>
      <c r="D29" s="4"/>
      <c r="E29" s="12"/>
      <c r="F29" s="4"/>
      <c r="G29" s="4"/>
      <c r="H29" s="4"/>
      <c r="I29" s="16"/>
      <c r="J29" s="4"/>
      <c r="K29" s="4"/>
      <c r="L29" s="4"/>
      <c r="M29" s="20"/>
      <c r="N29" s="20"/>
      <c r="O29" s="4"/>
      <c r="P29" s="5"/>
      <c r="Q29" s="4"/>
      <c r="R29" s="20"/>
      <c r="S29" s="4"/>
      <c r="T29" s="4"/>
      <c r="U29" s="12"/>
    </row>
    <row r="30" spans="1:21" x14ac:dyDescent="0.25">
      <c r="A30" s="4"/>
      <c r="B30" s="4"/>
      <c r="C30" s="4"/>
      <c r="D30" s="4"/>
      <c r="E30" s="12"/>
      <c r="F30" s="4"/>
      <c r="G30" s="4"/>
      <c r="H30" s="4"/>
      <c r="I30" s="16"/>
      <c r="J30" s="4"/>
      <c r="K30" s="4"/>
      <c r="L30" s="4"/>
      <c r="M30" s="20"/>
      <c r="N30" s="20"/>
      <c r="O30" s="4"/>
      <c r="P30" s="5"/>
      <c r="Q30" s="4"/>
      <c r="R30" s="20"/>
      <c r="S30" s="4"/>
      <c r="T30" s="4"/>
      <c r="U30" s="12"/>
    </row>
    <row r="31" spans="1:21" x14ac:dyDescent="0.25">
      <c r="A31" s="4"/>
      <c r="B31" s="4"/>
      <c r="C31" s="4"/>
      <c r="D31" s="4"/>
      <c r="E31" s="12"/>
      <c r="F31" s="4"/>
      <c r="G31" s="4"/>
      <c r="H31" s="4"/>
      <c r="I31" s="16"/>
      <c r="J31" s="4"/>
      <c r="K31" s="4"/>
      <c r="L31" s="4"/>
      <c r="M31" s="20"/>
      <c r="N31" s="20"/>
      <c r="O31" s="4"/>
      <c r="P31" s="5"/>
      <c r="Q31" s="4"/>
      <c r="R31" s="20"/>
      <c r="S31" s="4"/>
      <c r="T31" s="4"/>
      <c r="U31" s="12"/>
    </row>
    <row r="32" spans="1:21" x14ac:dyDescent="0.25">
      <c r="A32" s="4"/>
      <c r="B32" s="4"/>
      <c r="C32" s="4"/>
      <c r="D32" s="4"/>
      <c r="E32" s="12"/>
      <c r="F32" s="4"/>
      <c r="G32" s="4"/>
      <c r="H32" s="4"/>
      <c r="I32" s="16"/>
      <c r="J32" s="4"/>
      <c r="K32" s="4"/>
      <c r="L32" s="4"/>
      <c r="M32" s="20"/>
      <c r="N32" s="20"/>
      <c r="O32" s="4"/>
      <c r="P32" s="5"/>
      <c r="Q32" s="4"/>
      <c r="R32" s="20"/>
      <c r="S32" s="4"/>
      <c r="T32" s="4"/>
      <c r="U32" s="12"/>
    </row>
    <row r="33" spans="1:21" x14ac:dyDescent="0.25">
      <c r="A33" s="4"/>
      <c r="B33" s="4"/>
      <c r="C33" s="4"/>
      <c r="D33" s="4"/>
      <c r="E33" s="12"/>
      <c r="F33" s="4"/>
      <c r="G33" s="4"/>
      <c r="H33" s="4"/>
      <c r="I33" s="16"/>
      <c r="J33" s="4"/>
      <c r="K33" s="4"/>
      <c r="L33" s="4"/>
      <c r="M33" s="20"/>
      <c r="N33" s="20"/>
      <c r="O33" s="4"/>
      <c r="P33" s="5"/>
      <c r="Q33" s="4"/>
      <c r="R33" s="20"/>
      <c r="S33" s="4"/>
      <c r="T33" s="4"/>
      <c r="U33" s="12"/>
    </row>
    <row r="34" spans="1:21" x14ac:dyDescent="0.25">
      <c r="A34" s="4"/>
      <c r="B34" s="4"/>
      <c r="C34" s="4"/>
      <c r="D34" s="4"/>
      <c r="E34" s="12"/>
      <c r="F34" s="4"/>
      <c r="G34" s="4"/>
      <c r="H34" s="4"/>
      <c r="I34" s="16"/>
      <c r="J34" s="4"/>
      <c r="K34" s="4"/>
      <c r="L34" s="4"/>
      <c r="M34" s="20"/>
      <c r="N34" s="20"/>
      <c r="O34" s="4"/>
      <c r="P34" s="5"/>
      <c r="Q34" s="4"/>
      <c r="R34" s="20"/>
      <c r="S34" s="4"/>
      <c r="T34" s="4"/>
      <c r="U34" s="12"/>
    </row>
    <row r="35" spans="1:21" x14ac:dyDescent="0.25">
      <c r="A35" s="4"/>
      <c r="B35" s="4"/>
      <c r="C35" s="4"/>
      <c r="D35" s="4"/>
      <c r="E35" s="12"/>
      <c r="F35" s="4"/>
      <c r="G35" s="4"/>
      <c r="H35" s="4"/>
      <c r="I35" s="16"/>
      <c r="J35" s="4"/>
      <c r="K35" s="4"/>
      <c r="L35" s="4"/>
      <c r="M35" s="20"/>
      <c r="N35" s="20"/>
      <c r="O35" s="4"/>
      <c r="P35" s="5"/>
      <c r="Q35" s="4"/>
      <c r="R35" s="20"/>
      <c r="S35" s="4"/>
      <c r="T35" s="4"/>
      <c r="U35" s="12"/>
    </row>
    <row r="36" spans="1:21" x14ac:dyDescent="0.25">
      <c r="A36" s="4"/>
      <c r="B36" s="4"/>
      <c r="C36" s="4"/>
      <c r="D36" s="4"/>
      <c r="E36" s="12"/>
      <c r="F36" s="4"/>
      <c r="G36" s="4"/>
      <c r="H36" s="4"/>
      <c r="I36" s="16"/>
      <c r="J36" s="4"/>
      <c r="K36" s="4"/>
      <c r="L36" s="4"/>
      <c r="M36" s="20"/>
      <c r="N36" s="20"/>
      <c r="O36" s="4"/>
      <c r="P36" s="5"/>
      <c r="Q36" s="4"/>
      <c r="R36" s="20"/>
      <c r="S36" s="4"/>
      <c r="T36" s="4"/>
      <c r="U36" s="12"/>
    </row>
    <row r="37" spans="1:21" x14ac:dyDescent="0.25">
      <c r="A37" s="4"/>
      <c r="B37" s="4"/>
      <c r="C37" s="4"/>
      <c r="D37" s="4"/>
      <c r="E37" s="12"/>
      <c r="F37" s="4"/>
      <c r="G37" s="4"/>
      <c r="H37" s="4"/>
      <c r="I37" s="16"/>
      <c r="J37" s="4"/>
      <c r="K37" s="4"/>
      <c r="L37" s="4"/>
      <c r="M37" s="20"/>
      <c r="N37" s="20"/>
      <c r="O37" s="4"/>
      <c r="P37" s="5"/>
      <c r="Q37" s="4"/>
      <c r="R37" s="20"/>
      <c r="S37" s="4"/>
      <c r="T37" s="4"/>
      <c r="U37" s="12"/>
    </row>
    <row r="38" spans="1:21" x14ac:dyDescent="0.25">
      <c r="A38" s="4"/>
      <c r="B38" s="4"/>
      <c r="C38" s="4"/>
      <c r="D38" s="4"/>
      <c r="E38" s="12"/>
      <c r="F38" s="4"/>
      <c r="G38" s="4"/>
      <c r="H38" s="4"/>
      <c r="I38" s="16"/>
      <c r="J38" s="4"/>
      <c r="K38" s="4"/>
      <c r="L38" s="4"/>
      <c r="M38" s="20"/>
      <c r="N38" s="20"/>
      <c r="O38" s="4"/>
      <c r="P38" s="5"/>
      <c r="Q38" s="4"/>
      <c r="R38" s="20"/>
      <c r="S38" s="4"/>
      <c r="T38" s="4"/>
      <c r="U38" s="12"/>
    </row>
    <row r="39" spans="1:21" x14ac:dyDescent="0.25">
      <c r="A39" s="4"/>
      <c r="B39" s="4"/>
      <c r="C39" s="4"/>
      <c r="D39" s="4"/>
      <c r="E39" s="12"/>
      <c r="F39" s="4"/>
      <c r="G39" s="4"/>
      <c r="H39" s="4"/>
      <c r="I39" s="16"/>
      <c r="J39" s="4"/>
      <c r="K39" s="4"/>
      <c r="L39" s="4"/>
      <c r="M39" s="20"/>
      <c r="N39" s="20"/>
      <c r="O39" s="4"/>
      <c r="P39" s="5"/>
      <c r="Q39" s="4"/>
      <c r="R39" s="20"/>
      <c r="S39" s="4"/>
      <c r="T39" s="4"/>
      <c r="U39" s="12"/>
    </row>
    <row r="40" spans="1:21" x14ac:dyDescent="0.25">
      <c r="A40" s="4"/>
      <c r="B40" s="4"/>
      <c r="C40" s="4"/>
      <c r="D40" s="4"/>
      <c r="E40" s="12"/>
      <c r="F40" s="4"/>
      <c r="G40" s="4"/>
      <c r="H40" s="4"/>
      <c r="I40" s="16"/>
      <c r="J40" s="4"/>
      <c r="K40" s="4"/>
      <c r="L40" s="4"/>
      <c r="M40" s="20"/>
      <c r="N40" s="20"/>
      <c r="O40" s="4"/>
      <c r="P40" s="5"/>
      <c r="Q40" s="4"/>
      <c r="R40" s="20"/>
      <c r="S40" s="4"/>
      <c r="T40" s="4"/>
      <c r="U40" s="12"/>
    </row>
    <row r="41" spans="1:21" x14ac:dyDescent="0.25">
      <c r="A41" s="4"/>
      <c r="B41" s="4"/>
      <c r="C41" s="4"/>
      <c r="D41" s="4"/>
      <c r="E41" s="12"/>
      <c r="F41" s="4"/>
      <c r="G41" s="4"/>
      <c r="H41" s="4"/>
      <c r="I41" s="16"/>
      <c r="J41" s="4"/>
      <c r="K41" s="4"/>
      <c r="L41" s="4"/>
      <c r="M41" s="20"/>
      <c r="N41" s="20"/>
      <c r="O41" s="4"/>
      <c r="P41" s="5"/>
      <c r="Q41" s="4"/>
      <c r="R41" s="20"/>
      <c r="S41" s="4"/>
      <c r="T41" s="4"/>
      <c r="U41" s="12"/>
    </row>
    <row r="42" spans="1:21" x14ac:dyDescent="0.25">
      <c r="A42" s="4"/>
      <c r="B42" s="4"/>
      <c r="C42" s="4"/>
      <c r="D42" s="4"/>
      <c r="E42" s="12"/>
      <c r="F42" s="4"/>
      <c r="G42" s="4"/>
      <c r="H42" s="4"/>
      <c r="I42" s="16"/>
      <c r="J42" s="4"/>
      <c r="K42" s="4"/>
      <c r="L42" s="4"/>
      <c r="M42" s="20"/>
      <c r="N42" s="20"/>
      <c r="O42" s="4"/>
      <c r="P42" s="5"/>
      <c r="Q42" s="4"/>
      <c r="R42" s="20"/>
      <c r="S42" s="4"/>
      <c r="T42" s="4"/>
      <c r="U42" s="12"/>
    </row>
    <row r="43" spans="1:21" x14ac:dyDescent="0.25">
      <c r="A43" s="4"/>
      <c r="B43" s="4"/>
      <c r="C43" s="4"/>
      <c r="D43" s="4"/>
      <c r="E43" s="12"/>
      <c r="F43" s="4"/>
      <c r="G43" s="4"/>
      <c r="H43" s="4"/>
      <c r="I43" s="16"/>
      <c r="J43" s="4"/>
      <c r="K43" s="4"/>
      <c r="L43" s="4"/>
      <c r="M43" s="20"/>
      <c r="N43" s="20"/>
      <c r="O43" s="4"/>
      <c r="P43" s="5"/>
      <c r="Q43" s="4"/>
      <c r="R43" s="20"/>
      <c r="S43" s="4"/>
      <c r="T43" s="4"/>
      <c r="U43" s="12"/>
    </row>
    <row r="44" spans="1:21" x14ac:dyDescent="0.25">
      <c r="A44" s="4"/>
      <c r="B44" s="4"/>
      <c r="C44" s="4"/>
      <c r="D44" s="4"/>
      <c r="E44" s="12"/>
      <c r="F44" s="4"/>
      <c r="G44" s="4"/>
      <c r="H44" s="4"/>
      <c r="I44" s="16"/>
      <c r="J44" s="4"/>
      <c r="K44" s="4"/>
      <c r="L44" s="4"/>
      <c r="M44" s="20"/>
      <c r="N44" s="20"/>
      <c r="O44" s="4"/>
      <c r="P44" s="5"/>
      <c r="Q44" s="4"/>
      <c r="R44" s="20"/>
      <c r="S44" s="4"/>
      <c r="T44" s="4"/>
      <c r="U44" s="12"/>
    </row>
    <row r="45" spans="1:21" x14ac:dyDescent="0.25">
      <c r="A45" s="4"/>
      <c r="B45" s="4"/>
      <c r="C45" s="4"/>
      <c r="D45" s="4"/>
      <c r="E45" s="12"/>
      <c r="F45" s="4"/>
      <c r="G45" s="4"/>
      <c r="H45" s="4"/>
      <c r="I45" s="16"/>
      <c r="J45" s="4"/>
      <c r="K45" s="4"/>
      <c r="L45" s="4"/>
      <c r="M45" s="20"/>
      <c r="N45" s="20"/>
      <c r="O45" s="4"/>
      <c r="P45" s="5"/>
      <c r="Q45" s="4"/>
      <c r="R45" s="20"/>
      <c r="S45" s="4"/>
      <c r="T45" s="4"/>
      <c r="U45" s="12"/>
    </row>
    <row r="46" spans="1:21" x14ac:dyDescent="0.25">
      <c r="A46" s="4"/>
      <c r="B46" s="4"/>
      <c r="C46" s="4"/>
      <c r="D46" s="4"/>
      <c r="E46" s="12"/>
      <c r="F46" s="4"/>
      <c r="G46" s="4"/>
      <c r="H46" s="4"/>
      <c r="I46" s="16"/>
      <c r="J46" s="4"/>
      <c r="K46" s="4"/>
      <c r="L46" s="4"/>
      <c r="M46" s="20"/>
      <c r="N46" s="20"/>
      <c r="O46" s="4"/>
      <c r="P46" s="5"/>
      <c r="Q46" s="4"/>
      <c r="R46" s="20"/>
      <c r="S46" s="4"/>
      <c r="T46" s="4"/>
      <c r="U46" s="12"/>
    </row>
    <row r="47" spans="1:21" x14ac:dyDescent="0.25">
      <c r="A47" s="4"/>
      <c r="B47" s="4"/>
      <c r="C47" s="4"/>
      <c r="D47" s="4"/>
      <c r="E47" s="12"/>
      <c r="F47" s="4"/>
      <c r="G47" s="4"/>
      <c r="H47" s="4"/>
      <c r="I47" s="16"/>
      <c r="J47" s="4"/>
      <c r="K47" s="4"/>
      <c r="L47" s="4"/>
      <c r="M47" s="20"/>
      <c r="N47" s="20"/>
      <c r="O47" s="4"/>
      <c r="P47" s="5"/>
      <c r="Q47" s="4"/>
      <c r="R47" s="20"/>
      <c r="S47" s="4"/>
      <c r="T47" s="4"/>
      <c r="U47" s="12"/>
    </row>
    <row r="48" spans="1:21" x14ac:dyDescent="0.25">
      <c r="A48" s="4"/>
      <c r="B48" s="4"/>
      <c r="C48" s="4"/>
      <c r="D48" s="4"/>
      <c r="E48" s="12"/>
      <c r="F48" s="4"/>
      <c r="G48" s="4"/>
      <c r="H48" s="4"/>
      <c r="I48" s="16"/>
      <c r="J48" s="4"/>
      <c r="K48" s="4"/>
      <c r="L48" s="4"/>
      <c r="M48" s="20"/>
      <c r="N48" s="20"/>
      <c r="O48" s="4"/>
      <c r="P48" s="5"/>
      <c r="Q48" s="4"/>
      <c r="R48" s="20"/>
      <c r="S48" s="4"/>
      <c r="T48" s="4"/>
      <c r="U48" s="12"/>
    </row>
    <row r="49" spans="1:21" x14ac:dyDescent="0.25">
      <c r="A49" s="4"/>
      <c r="B49" s="4"/>
      <c r="C49" s="4"/>
      <c r="D49" s="4"/>
      <c r="E49" s="12"/>
      <c r="F49" s="4"/>
      <c r="G49" s="4"/>
      <c r="H49" s="4"/>
      <c r="I49" s="16"/>
      <c r="J49" s="4"/>
      <c r="K49" s="4"/>
      <c r="L49" s="4"/>
      <c r="M49" s="20"/>
      <c r="N49" s="20"/>
      <c r="O49" s="4"/>
      <c r="P49" s="5"/>
      <c r="Q49" s="4"/>
      <c r="R49" s="20"/>
      <c r="S49" s="4"/>
      <c r="T49" s="4"/>
      <c r="U49" s="12"/>
    </row>
    <row r="50" spans="1:21" x14ac:dyDescent="0.25">
      <c r="A50" s="4"/>
      <c r="B50" s="4"/>
      <c r="C50" s="4"/>
      <c r="D50" s="4"/>
      <c r="E50" s="12"/>
      <c r="F50" s="4"/>
      <c r="G50" s="4"/>
      <c r="H50" s="4"/>
      <c r="I50" s="16"/>
      <c r="J50" s="4"/>
      <c r="K50" s="4"/>
      <c r="L50" s="4"/>
      <c r="M50" s="20"/>
      <c r="N50" s="20"/>
      <c r="O50" s="4"/>
      <c r="P50" s="5"/>
      <c r="Q50" s="4"/>
      <c r="R50" s="20"/>
      <c r="S50" s="4"/>
      <c r="T50" s="4"/>
      <c r="U50" s="12"/>
    </row>
  </sheetData>
  <autoFilter ref="A10:U10"/>
  <customSheetViews>
    <customSheetView guid="{70E973AE-1D2E-4973-8012-487E827A3802}" scale="70" showAutoFilter="1">
      <pane ySplit="9" topLeftCell="A10" activePane="bottomLeft" state="frozen"/>
      <selection pane="bottomLeft" activeCell="G9" sqref="G9"/>
      <pageMargins left="0.7" right="0.7" top="0.75" bottom="0.75" header="0.3" footer="0.3"/>
      <pageSetup orientation="portrait" r:id="rId1"/>
      <autoFilter ref="A9:U9"/>
    </customSheetView>
    <customSheetView guid="{C82E1D82-CC33-4159-8967-F562CE5147B7}" scale="70" showAutoFilter="1">
      <pane ySplit="9" topLeftCell="A10" activePane="bottomLeft" state="frozen"/>
      <selection pane="bottomLeft" activeCell="G9" sqref="G9"/>
      <pageMargins left="0.7" right="0.7" top="0.75" bottom="0.75" header="0.3" footer="0.3"/>
      <pageSetup orientation="portrait" r:id="rId2"/>
      <autoFilter ref="A9:U9"/>
    </customSheetView>
  </customSheetViews>
  <mergeCells count="4">
    <mergeCell ref="A9:N9"/>
    <mergeCell ref="P9:U9"/>
    <mergeCell ref="A1:B4"/>
    <mergeCell ref="C1:S4"/>
  </mergeCells>
  <conditionalFormatting sqref="S10:T10 S8:T8">
    <cfRule type="cellIs" dxfId="169" priority="124" stopIfTrue="1" operator="equal">
      <formula>"1: Cumple Parcialmente"</formula>
    </cfRule>
  </conditionalFormatting>
  <conditionalFormatting sqref="U10 U8">
    <cfRule type="cellIs" dxfId="168" priority="131" stopIfTrue="1" operator="equal">
      <formula>"ABIERTA"</formula>
    </cfRule>
    <cfRule type="cellIs" dxfId="167" priority="132" stopIfTrue="1" operator="equal">
      <formula>"CERRADA"</formula>
    </cfRule>
  </conditionalFormatting>
  <conditionalFormatting sqref="S10:T10 S8:T8">
    <cfRule type="cellIs" dxfId="166" priority="126" stopIfTrue="1" operator="equal">
      <formula>"2: Cumple "</formula>
    </cfRule>
  </conditionalFormatting>
  <conditionalFormatting sqref="S10:T10 S8:T8">
    <cfRule type="cellIs" dxfId="165" priority="125" stopIfTrue="1" operator="equal">
      <formula>"0: No cumple"</formula>
    </cfRule>
  </conditionalFormatting>
  <conditionalFormatting sqref="S5:T7">
    <cfRule type="cellIs" dxfId="164" priority="13" stopIfTrue="1" operator="equal">
      <formula>"1: Cumple Parcialmente"</formula>
    </cfRule>
  </conditionalFormatting>
  <conditionalFormatting sqref="U5:U7">
    <cfRule type="cellIs" dxfId="163" priority="16" stopIfTrue="1" operator="equal">
      <formula>"ABIERTA"</formula>
    </cfRule>
    <cfRule type="cellIs" dxfId="162" priority="17" stopIfTrue="1" operator="equal">
      <formula>"CERRADA"</formula>
    </cfRule>
  </conditionalFormatting>
  <conditionalFormatting sqref="S5:T7">
    <cfRule type="cellIs" dxfId="161" priority="15" stopIfTrue="1" operator="equal">
      <formula>"2: Cumple "</formula>
    </cfRule>
  </conditionalFormatting>
  <conditionalFormatting sqref="S5:T7">
    <cfRule type="cellIs" dxfId="160" priority="14" stopIfTrue="1" operator="equal">
      <formula>"0: No cumple"</formula>
    </cfRule>
  </conditionalFormatting>
  <conditionalFormatting sqref="D6">
    <cfRule type="iconSet" priority="10">
      <iconSet iconSet="3Symbols">
        <cfvo type="percent" val="0"/>
        <cfvo type="formula" val="$B$6*(0.3)"/>
        <cfvo type="formula" val="$B$6*(0.9)"/>
      </iconSet>
    </cfRule>
    <cfRule type="cellIs" dxfId="159" priority="11" operator="equal">
      <formula>$B$6</formula>
    </cfRule>
    <cfRule type="cellIs" dxfId="158" priority="12" operator="equal">
      <formula>0</formula>
    </cfRule>
  </conditionalFormatting>
  <conditionalFormatting sqref="F6">
    <cfRule type="cellIs" dxfId="157" priority="7" operator="equal">
      <formula>0</formula>
    </cfRule>
    <cfRule type="cellIs" dxfId="156" priority="8" operator="equal">
      <formula>$B$6</formula>
    </cfRule>
  </conditionalFormatting>
  <conditionalFormatting sqref="D7">
    <cfRule type="iconSet" priority="2">
      <iconSet iconSet="3Symbols">
        <cfvo type="percent" val="0"/>
        <cfvo type="formula" val="$B$7*(0.3)"/>
        <cfvo type="formula" val="$B$7*(0.9)"/>
      </iconSet>
    </cfRule>
    <cfRule type="cellIs" dxfId="155" priority="5" operator="equal">
      <formula>$B$7</formula>
    </cfRule>
    <cfRule type="cellIs" dxfId="154" priority="6" operator="equal">
      <formula>0</formula>
    </cfRule>
  </conditionalFormatting>
  <conditionalFormatting sqref="F7">
    <cfRule type="iconSet" priority="1">
      <iconSet iconSet="3Symbols">
        <cfvo type="percent" val="0"/>
        <cfvo type="formula" val="$B$7*(0.2)"/>
        <cfvo type="formula" val="$B$7*(0.6)"/>
      </iconSet>
    </cfRule>
    <cfRule type="cellIs" dxfId="153" priority="3" operator="equal">
      <formula>$B$7</formula>
    </cfRule>
    <cfRule type="cellIs" dxfId="152" priority="4" operator="equal">
      <formula>0</formula>
    </cfRule>
  </conditionalFormatting>
  <dataValidations count="2">
    <dataValidation type="date" allowBlank="1" showInputMessage="1" showErrorMessage="1" sqref="M22:N50 R22:R50">
      <formula1>41640</formula1>
      <formula2>55153</formula2>
    </dataValidation>
    <dataValidation type="whole" allowBlank="1" showInputMessage="1" showErrorMessage="1" sqref="B22:B50">
      <formula1>2014</formula1>
      <formula2>2050</formula2>
    </dataValidation>
  </dataValidations>
  <pageMargins left="0.70866141732283472" right="0.70866141732283472" top="0.74803149606299213" bottom="0.74803149606299213" header="0.31496062992125984" footer="0.31496062992125984"/>
  <pageSetup orientation="portrait" r:id="rId3"/>
  <drawing r:id="rId4"/>
  <legacyDrawingHF r:id="rId5"/>
  <extLst>
    <ext xmlns:x14="http://schemas.microsoft.com/office/spreadsheetml/2009/9/main" uri="{78C0D931-6437-407d-A8EE-F0AAD7539E65}">
      <x14:conditionalFormattings>
        <x14:conditionalFormatting xmlns:xm="http://schemas.microsoft.com/office/excel/2006/main">
          <x14:cfRule type="cellIs" priority="120" operator="equal" id="{338EC016-40BB-4721-B9DF-02D907F7D8BD}">
            <xm:f>'DICCIONARIO DE DATOS'!$F$3</xm:f>
            <x14:dxf>
              <font>
                <color rgb="FF9C0006"/>
              </font>
              <fill>
                <patternFill>
                  <bgColor rgb="FFFFC7CE"/>
                </patternFill>
              </fill>
            </x14:dxf>
          </x14:cfRule>
          <x14:cfRule type="cellIs" priority="121" operator="equal" id="{4C38513F-AE64-4E8A-B212-60AB7CC8401B}">
            <xm:f>'DICCIONARIO DE DATOS'!$F$2</xm:f>
            <x14:dxf>
              <font>
                <color rgb="FF006100"/>
              </font>
              <fill>
                <patternFill>
                  <bgColor rgb="FFC6EFCE"/>
                </patternFill>
              </fill>
            </x14:dxf>
          </x14:cfRule>
          <xm:sqref>T11:T50</xm:sqref>
        </x14:conditionalFormatting>
        <x14:conditionalFormatting xmlns:xm="http://schemas.microsoft.com/office/excel/2006/main">
          <x14:cfRule type="cellIs" priority="118" operator="equal" id="{C14E0991-45AF-491E-A06F-6650C092F321}">
            <xm:f>'DICCIONARIO DE DATOS'!$E$3</xm:f>
            <x14:dxf>
              <font>
                <color rgb="FF9C0006"/>
              </font>
              <fill>
                <patternFill>
                  <bgColor rgb="FFFFC7CE"/>
                </patternFill>
              </fill>
            </x14:dxf>
          </x14:cfRule>
          <x14:cfRule type="cellIs" priority="119" operator="equal" id="{A9833713-145D-47D3-8087-5200916008A3}">
            <xm:f>'DICCIONARIO DE DATOS'!$E$2</xm:f>
            <x14:dxf>
              <font>
                <color rgb="FF006100"/>
              </font>
              <fill>
                <patternFill>
                  <bgColor rgb="FFC6EFCE"/>
                </patternFill>
              </fill>
            </x14:dxf>
          </x14:cfRule>
          <xm:sqref>S11:S50</xm:sqref>
        </x14:conditionalFormatting>
        <x14:conditionalFormatting xmlns:xm="http://schemas.microsoft.com/office/excel/2006/main">
          <x14:cfRule type="cellIs" priority="18" operator="equal" id="{D5756801-4369-463C-99F0-370A2397F9CC}">
            <xm:f>'DICCIONARIO DE DATOS'!$G$3</xm:f>
            <x14:dxf>
              <font>
                <color rgb="FF9C0006"/>
              </font>
              <fill>
                <patternFill>
                  <bgColor rgb="FFFFC7CE"/>
                </patternFill>
              </fill>
            </x14:dxf>
          </x14:cfRule>
          <x14:cfRule type="cellIs" priority="19" operator="equal" id="{60EEF2F2-0A79-437F-A59D-D838C3F17A60}">
            <xm:f>'DICCIONARIO DE DATOS'!$G$2</xm:f>
            <x14:dxf>
              <font>
                <color rgb="FF006100"/>
              </font>
              <fill>
                <patternFill>
                  <bgColor rgb="FFC6EFCE"/>
                </patternFill>
              </fill>
            </x14:dxf>
          </x14:cfRule>
          <xm:sqref>U11:U50</xm:sqref>
        </x14:conditionalFormatting>
        <x14:conditionalFormatting xmlns:xm="http://schemas.microsoft.com/office/excel/2006/main">
          <x14:cfRule type="iconSet" priority="9" id="{4257A9B5-DCCC-4C83-B028-8D78A6D2E880}">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'DICCIONARIO DE DATOS'!$F$2:$F$3</xm:f>
          </x14:formula1>
          <xm:sqref>T11:T50</xm:sqref>
        </x14:dataValidation>
        <x14:dataValidation type="list" allowBlank="1" showInputMessage="1" showErrorMessage="1">
          <x14:formula1>
            <xm:f>'DICCIONARIO DE DATOS'!$E$2:$E$3</xm:f>
          </x14:formula1>
          <xm:sqref>S11:S50</xm:sqref>
        </x14:dataValidation>
        <x14:dataValidation type="list" allowBlank="1" showInputMessage="1" showErrorMessage="1">
          <x14:formula1>
            <xm:f>'DICCIONARIO DE DATOS'!$B$2:$B$18</xm:f>
          </x14:formula1>
          <xm:sqref>K11:K50</xm:sqref>
        </x14:dataValidation>
        <x14:dataValidation type="list" allowBlank="1" showInputMessage="1" showErrorMessage="1">
          <x14:formula1>
            <xm:f>'DICCIONARIO DE DATOS'!$A$2:$A$10</xm:f>
          </x14:formula1>
          <xm:sqref>J11:J50</xm:sqref>
        </x14:dataValidation>
        <x14:dataValidation type="list" allowBlank="1" showInputMessage="1" showErrorMessage="1">
          <x14:formula1>
            <xm:f>'DICCIONARIO DE DATOS'!$G$2:$G$5</xm:f>
          </x14:formula1>
          <xm:sqref>U11:U50</xm:sqref>
        </x14:dataValidation>
        <x14:dataValidation type="list" allowBlank="1" showInputMessage="1" showErrorMessage="1">
          <x14:formula1>
            <xm:f>'DICCIONARIO DE DATOS'!$D$2:$D$4</xm:f>
          </x14:formula1>
          <xm:sqref>I11:I50</xm:sqref>
        </x14:dataValidation>
        <x14:dataValidation type="list" allowBlank="1" showInputMessage="1" showErrorMessage="1">
          <x14:formula1>
            <xm:f>'DICCIONARIO DE DATOS'!$C$2:$C$3</xm:f>
          </x14:formula1>
          <xm:sqref>E11:E50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opLeftCell="A10" zoomScale="85" zoomScaleNormal="85" zoomScalePageLayoutView="55" workbookViewId="0">
      <selection activeCell="A50" sqref="A50"/>
    </sheetView>
  </sheetViews>
  <sheetFormatPr baseColWidth="10" defaultRowHeight="12.75" x14ac:dyDescent="0.25"/>
  <cols>
    <col min="1" max="4" width="25.7109375" style="75" customWidth="1"/>
    <col min="5" max="5" width="25.7109375" style="79" customWidth="1"/>
    <col min="6" max="6" width="25.7109375" style="75" customWidth="1"/>
    <col min="7" max="7" width="42" style="75" customWidth="1"/>
    <col min="8" max="8" width="46.5703125" style="75" customWidth="1"/>
    <col min="9" max="9" width="18.42578125" style="75" customWidth="1"/>
    <col min="10" max="11" width="25.7109375" style="75" customWidth="1"/>
    <col min="12" max="12" width="28" style="75" customWidth="1"/>
    <col min="13" max="13" width="16.7109375" style="87" customWidth="1"/>
    <col min="14" max="14" width="19" style="87" customWidth="1"/>
    <col min="15" max="15" width="51.85546875" style="75" customWidth="1"/>
    <col min="16" max="16" width="25.7109375" style="88" customWidth="1"/>
    <col min="17" max="17" width="70" style="75" customWidth="1"/>
    <col min="18" max="18" width="20.140625" style="87" customWidth="1"/>
    <col min="19" max="21" width="25.7109375" style="75" customWidth="1"/>
    <col min="22" max="16384" width="11.42578125" style="75"/>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132</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44</v>
      </c>
      <c r="B6" s="57">
        <f>COUNTIF(K10:K1048576,"SEGUIMIENTO EVALUACIÓN Y CONTROL A LA GESTIÓN DE LA ENTIDAD")</f>
        <v>0</v>
      </c>
      <c r="C6" s="57">
        <f>COUNTIFS(K10:K1048576,"SEGUIMIENTO EVALUACIÓN Y CONTROL A LA GESTIÓN DE LA ENTIDAD",U10:U1048576,"NO INICIADA")</f>
        <v>0</v>
      </c>
      <c r="D6" s="55">
        <f>COUNTIFS(K10:K1048576,"SEGUIMIENTO EVALUACIÓN Y CONTROL A LA GESTIÓN DE LA ENTIDAD",U10:U1048576,"CERRADA")</f>
        <v>0</v>
      </c>
      <c r="E6" s="57">
        <f>COUNTIFS(K10:K1048576,"SEGUIMIENTO EVALUACIÓN Y CONTROL A LA GESTIÓN DE LA ENTIDAD",U10:U1048576,"ABIERTA EN DESARROLLO")</f>
        <v>0</v>
      </c>
      <c r="F6" s="57">
        <f>COUNTIFS(K10:K1048576,"SEGUIMIENTO EVALUACIÓN Y CONTROL A LA GESTIÓN DE LA ENTIDAD",U10:U1048576,"ABIERTA VENCIDA")</f>
        <v>0</v>
      </c>
      <c r="G6" s="80"/>
      <c r="H6" s="80"/>
      <c r="I6" s="80"/>
      <c r="J6" s="80"/>
      <c r="K6" s="80"/>
      <c r="L6" s="80"/>
      <c r="M6" s="80"/>
      <c r="N6" s="80"/>
      <c r="O6" s="80"/>
      <c r="P6" s="80"/>
      <c r="Q6" s="80"/>
      <c r="R6" s="80"/>
      <c r="S6" s="8"/>
      <c r="T6" s="8"/>
      <c r="U6" s="54"/>
    </row>
    <row r="7" spans="1:21" s="70" customFormat="1" ht="18" customHeight="1" x14ac:dyDescent="0.25">
      <c r="A7" s="80"/>
      <c r="B7" s="80"/>
      <c r="C7" s="80"/>
      <c r="D7" s="80"/>
      <c r="E7" s="80"/>
      <c r="F7" s="80"/>
      <c r="G7" s="80"/>
      <c r="H7" s="80"/>
      <c r="I7" s="80"/>
      <c r="J7" s="80"/>
      <c r="K7" s="80"/>
      <c r="L7" s="80"/>
      <c r="M7" s="80"/>
      <c r="N7" s="80"/>
      <c r="O7" s="80"/>
      <c r="P7" s="80"/>
      <c r="Q7" s="80"/>
      <c r="R7" s="80"/>
      <c r="S7" s="8"/>
      <c r="T7" s="8"/>
      <c r="U7" s="54"/>
    </row>
    <row r="8" spans="1:21" s="70" customFormat="1" ht="54" customHeight="1" x14ac:dyDescent="0.25">
      <c r="A8" s="129" t="s">
        <v>0</v>
      </c>
      <c r="B8" s="129"/>
      <c r="C8" s="129"/>
      <c r="D8" s="129"/>
      <c r="E8" s="129"/>
      <c r="F8" s="129"/>
      <c r="G8" s="129"/>
      <c r="H8" s="129"/>
      <c r="I8" s="129"/>
      <c r="J8" s="129"/>
      <c r="K8" s="129"/>
      <c r="L8" s="129"/>
      <c r="M8" s="129"/>
      <c r="N8" s="130"/>
      <c r="O8" s="83" t="s">
        <v>1</v>
      </c>
      <c r="P8" s="131" t="s">
        <v>53</v>
      </c>
      <c r="Q8" s="129"/>
      <c r="R8" s="129"/>
      <c r="S8" s="129"/>
      <c r="T8" s="129"/>
      <c r="U8" s="130"/>
    </row>
    <row r="9" spans="1:21" s="70" customFormat="1" ht="71.25" customHeight="1" x14ac:dyDescent="0.25">
      <c r="A9" s="9" t="s">
        <v>2</v>
      </c>
      <c r="B9" s="9" t="s">
        <v>3</v>
      </c>
      <c r="C9" s="9" t="s">
        <v>4</v>
      </c>
      <c r="D9" s="9" t="s">
        <v>5</v>
      </c>
      <c r="E9" s="9" t="s">
        <v>61</v>
      </c>
      <c r="F9" s="9" t="s">
        <v>60</v>
      </c>
      <c r="G9" s="9" t="s">
        <v>7</v>
      </c>
      <c r="H9" s="9" t="s">
        <v>8</v>
      </c>
      <c r="I9" s="9" t="s">
        <v>6</v>
      </c>
      <c r="J9" s="9" t="s">
        <v>9</v>
      </c>
      <c r="K9" s="9" t="s">
        <v>10</v>
      </c>
      <c r="L9" s="9" t="s">
        <v>11</v>
      </c>
      <c r="M9" s="10" t="s">
        <v>12</v>
      </c>
      <c r="N9" s="10" t="s">
        <v>13</v>
      </c>
      <c r="O9" s="84" t="s">
        <v>14</v>
      </c>
      <c r="P9" s="66" t="s">
        <v>87</v>
      </c>
      <c r="Q9" s="84" t="s">
        <v>15</v>
      </c>
      <c r="R9" s="85" t="s">
        <v>52</v>
      </c>
      <c r="S9" s="84" t="s">
        <v>16</v>
      </c>
      <c r="T9" s="84" t="s">
        <v>17</v>
      </c>
      <c r="U9" s="86" t="s">
        <v>85</v>
      </c>
    </row>
    <row r="10" spans="1:21" x14ac:dyDescent="0.25">
      <c r="A10" s="76"/>
      <c r="B10" s="76"/>
      <c r="C10" s="76"/>
      <c r="D10" s="76"/>
      <c r="E10" s="67"/>
      <c r="F10" s="76"/>
      <c r="G10" s="76"/>
      <c r="H10" s="76"/>
      <c r="I10" s="71"/>
      <c r="J10" s="76"/>
      <c r="K10" s="76"/>
      <c r="L10" s="76"/>
      <c r="M10" s="77"/>
      <c r="N10" s="77"/>
      <c r="O10" s="76"/>
      <c r="P10" s="78"/>
      <c r="Q10" s="76"/>
      <c r="R10" s="77"/>
      <c r="S10" s="76"/>
      <c r="T10" s="76"/>
      <c r="U10" s="67"/>
    </row>
    <row r="11" spans="1:21" x14ac:dyDescent="0.25">
      <c r="A11" s="76"/>
      <c r="B11" s="76"/>
      <c r="C11" s="76"/>
      <c r="D11" s="76"/>
      <c r="E11" s="67"/>
      <c r="F11" s="76"/>
      <c r="G11" s="76"/>
      <c r="H11" s="76"/>
      <c r="I11" s="71"/>
      <c r="J11" s="76"/>
      <c r="K11" s="76"/>
      <c r="L11" s="76"/>
      <c r="M11" s="77"/>
      <c r="N11" s="77"/>
      <c r="O11" s="76"/>
      <c r="P11" s="78"/>
      <c r="Q11" s="76"/>
      <c r="R11" s="77"/>
      <c r="S11" s="76"/>
      <c r="T11" s="76"/>
      <c r="U11" s="67"/>
    </row>
    <row r="12" spans="1:21" x14ac:dyDescent="0.25">
      <c r="A12" s="76"/>
      <c r="B12" s="76"/>
      <c r="C12" s="76"/>
      <c r="D12" s="76"/>
      <c r="E12" s="67"/>
      <c r="F12" s="76"/>
      <c r="G12" s="76"/>
      <c r="H12" s="76"/>
      <c r="I12" s="71"/>
      <c r="J12" s="76"/>
      <c r="K12" s="76"/>
      <c r="L12" s="76"/>
      <c r="M12" s="77"/>
      <c r="N12" s="77"/>
      <c r="O12" s="76"/>
      <c r="P12" s="78"/>
      <c r="Q12" s="76"/>
      <c r="R12" s="77"/>
      <c r="S12" s="76"/>
      <c r="T12" s="76"/>
      <c r="U12" s="67"/>
    </row>
    <row r="13" spans="1:21" x14ac:dyDescent="0.25">
      <c r="A13" s="76"/>
      <c r="B13" s="76"/>
      <c r="C13" s="76"/>
      <c r="D13" s="76"/>
      <c r="E13" s="67"/>
      <c r="F13" s="76"/>
      <c r="G13" s="76"/>
      <c r="H13" s="76"/>
      <c r="I13" s="71"/>
      <c r="J13" s="76"/>
      <c r="K13" s="76"/>
      <c r="L13" s="76"/>
      <c r="M13" s="77"/>
      <c r="N13" s="77"/>
      <c r="O13" s="76"/>
      <c r="P13" s="78"/>
      <c r="Q13" s="76"/>
      <c r="R13" s="77"/>
      <c r="S13" s="76"/>
      <c r="T13" s="76"/>
      <c r="U13" s="67"/>
    </row>
    <row r="14" spans="1:21" x14ac:dyDescent="0.25">
      <c r="A14" s="76"/>
      <c r="B14" s="76"/>
      <c r="C14" s="76"/>
      <c r="D14" s="76"/>
      <c r="E14" s="67"/>
      <c r="F14" s="76"/>
      <c r="G14" s="76"/>
      <c r="H14" s="76"/>
      <c r="I14" s="71"/>
      <c r="J14" s="76"/>
      <c r="K14" s="76"/>
      <c r="L14" s="76"/>
      <c r="M14" s="77"/>
      <c r="N14" s="77"/>
      <c r="O14" s="76"/>
      <c r="P14" s="78"/>
      <c r="Q14" s="76"/>
      <c r="R14" s="77"/>
      <c r="S14" s="76"/>
      <c r="T14" s="76"/>
      <c r="U14" s="67"/>
    </row>
    <row r="15" spans="1:21" x14ac:dyDescent="0.25">
      <c r="A15" s="76"/>
      <c r="B15" s="76"/>
      <c r="C15" s="76"/>
      <c r="D15" s="76"/>
      <c r="E15" s="67"/>
      <c r="F15" s="76"/>
      <c r="G15" s="76"/>
      <c r="H15" s="76"/>
      <c r="I15" s="71"/>
      <c r="J15" s="76"/>
      <c r="K15" s="76"/>
      <c r="L15" s="76"/>
      <c r="M15" s="77"/>
      <c r="N15" s="77"/>
      <c r="O15" s="76"/>
      <c r="P15" s="78"/>
      <c r="Q15" s="76"/>
      <c r="R15" s="77"/>
      <c r="S15" s="76"/>
      <c r="T15" s="76"/>
      <c r="U15" s="67"/>
    </row>
    <row r="16" spans="1:21" x14ac:dyDescent="0.25">
      <c r="A16" s="76"/>
      <c r="B16" s="76"/>
      <c r="C16" s="76"/>
      <c r="D16" s="76"/>
      <c r="E16" s="67"/>
      <c r="F16" s="76"/>
      <c r="G16" s="76"/>
      <c r="H16" s="76"/>
      <c r="I16" s="71"/>
      <c r="J16" s="76"/>
      <c r="K16" s="76"/>
      <c r="L16" s="76"/>
      <c r="M16" s="77"/>
      <c r="N16" s="77"/>
      <c r="O16" s="76"/>
      <c r="P16" s="78"/>
      <c r="Q16" s="76"/>
      <c r="R16" s="77"/>
      <c r="S16" s="76"/>
      <c r="T16" s="76"/>
      <c r="U16" s="67"/>
    </row>
    <row r="17" spans="1:21" x14ac:dyDescent="0.25">
      <c r="A17" s="76"/>
      <c r="B17" s="76"/>
      <c r="C17" s="76"/>
      <c r="D17" s="76"/>
      <c r="E17" s="67"/>
      <c r="F17" s="76"/>
      <c r="G17" s="76"/>
      <c r="H17" s="76"/>
      <c r="I17" s="71"/>
      <c r="J17" s="76"/>
      <c r="K17" s="76"/>
      <c r="L17" s="76"/>
      <c r="M17" s="77"/>
      <c r="N17" s="77"/>
      <c r="O17" s="76"/>
      <c r="P17" s="78"/>
      <c r="Q17" s="76"/>
      <c r="R17" s="77"/>
      <c r="S17" s="76"/>
      <c r="T17" s="76"/>
      <c r="U17" s="67"/>
    </row>
    <row r="18" spans="1:21" x14ac:dyDescent="0.25">
      <c r="A18" s="76"/>
      <c r="B18" s="76"/>
      <c r="C18" s="76"/>
      <c r="D18" s="76"/>
      <c r="E18" s="67"/>
      <c r="F18" s="76"/>
      <c r="G18" s="76"/>
      <c r="H18" s="76"/>
      <c r="I18" s="71"/>
      <c r="J18" s="76"/>
      <c r="K18" s="76"/>
      <c r="L18" s="76"/>
      <c r="M18" s="77"/>
      <c r="N18" s="77"/>
      <c r="O18" s="76"/>
      <c r="P18" s="78"/>
      <c r="Q18" s="76"/>
      <c r="R18" s="77"/>
      <c r="S18" s="76"/>
      <c r="T18" s="76"/>
      <c r="U18" s="67"/>
    </row>
    <row r="19" spans="1:21" x14ac:dyDescent="0.25">
      <c r="A19" s="76"/>
      <c r="B19" s="76"/>
      <c r="C19" s="76"/>
      <c r="D19" s="76"/>
      <c r="E19" s="67"/>
      <c r="F19" s="76"/>
      <c r="G19" s="76"/>
      <c r="H19" s="76"/>
      <c r="I19" s="71"/>
      <c r="J19" s="76"/>
      <c r="K19" s="76"/>
      <c r="L19" s="76"/>
      <c r="M19" s="77"/>
      <c r="N19" s="77"/>
      <c r="O19" s="76"/>
      <c r="P19" s="78"/>
      <c r="Q19" s="76"/>
      <c r="R19" s="77"/>
      <c r="S19" s="76"/>
      <c r="T19" s="76"/>
      <c r="U19" s="67"/>
    </row>
    <row r="20" spans="1:21" x14ac:dyDescent="0.25">
      <c r="A20" s="76"/>
      <c r="B20" s="76"/>
      <c r="C20" s="76"/>
      <c r="D20" s="76"/>
      <c r="E20" s="67"/>
      <c r="F20" s="76"/>
      <c r="G20" s="76"/>
      <c r="H20" s="76"/>
      <c r="I20" s="71"/>
      <c r="J20" s="76"/>
      <c r="K20" s="76"/>
      <c r="L20" s="76"/>
      <c r="M20" s="77"/>
      <c r="N20" s="77"/>
      <c r="O20" s="76"/>
      <c r="P20" s="78"/>
      <c r="Q20" s="76"/>
      <c r="R20" s="77"/>
      <c r="S20" s="76"/>
      <c r="T20" s="76"/>
      <c r="U20" s="67"/>
    </row>
    <row r="21" spans="1:21" x14ac:dyDescent="0.25">
      <c r="A21" s="76"/>
      <c r="B21" s="76"/>
      <c r="C21" s="76"/>
      <c r="D21" s="76"/>
      <c r="E21" s="67"/>
      <c r="F21" s="76"/>
      <c r="G21" s="76"/>
      <c r="H21" s="76"/>
      <c r="I21" s="71"/>
      <c r="J21" s="76"/>
      <c r="K21" s="76"/>
      <c r="L21" s="76"/>
      <c r="M21" s="77"/>
      <c r="N21" s="77"/>
      <c r="O21" s="76"/>
      <c r="P21" s="78"/>
      <c r="Q21" s="76"/>
      <c r="R21" s="77"/>
      <c r="S21" s="76"/>
      <c r="T21" s="76"/>
      <c r="U21" s="67"/>
    </row>
    <row r="22" spans="1:21" x14ac:dyDescent="0.25">
      <c r="A22" s="76"/>
      <c r="B22" s="76"/>
      <c r="C22" s="76"/>
      <c r="D22" s="76"/>
      <c r="E22" s="67"/>
      <c r="F22" s="76"/>
      <c r="G22" s="76"/>
      <c r="H22" s="76"/>
      <c r="I22" s="71"/>
      <c r="J22" s="76"/>
      <c r="K22" s="76"/>
      <c r="L22" s="76"/>
      <c r="M22" s="77"/>
      <c r="N22" s="77"/>
      <c r="O22" s="76"/>
      <c r="P22" s="78"/>
      <c r="Q22" s="76"/>
      <c r="R22" s="77"/>
      <c r="S22" s="76"/>
      <c r="T22" s="76"/>
      <c r="U22" s="67"/>
    </row>
    <row r="23" spans="1:21" x14ac:dyDescent="0.25">
      <c r="A23" s="76"/>
      <c r="B23" s="76"/>
      <c r="C23" s="76"/>
      <c r="D23" s="76"/>
      <c r="E23" s="67"/>
      <c r="F23" s="76"/>
      <c r="G23" s="76"/>
      <c r="H23" s="76"/>
      <c r="I23" s="71"/>
      <c r="J23" s="76"/>
      <c r="K23" s="76"/>
      <c r="L23" s="76"/>
      <c r="M23" s="77"/>
      <c r="N23" s="77"/>
      <c r="O23" s="76"/>
      <c r="P23" s="78"/>
      <c r="Q23" s="76"/>
      <c r="R23" s="77"/>
      <c r="S23" s="76"/>
      <c r="T23" s="76"/>
      <c r="U23" s="67"/>
    </row>
    <row r="24" spans="1:21" x14ac:dyDescent="0.25">
      <c r="A24" s="76"/>
      <c r="B24" s="76"/>
      <c r="C24" s="76"/>
      <c r="D24" s="76"/>
      <c r="E24" s="67"/>
      <c r="F24" s="76"/>
      <c r="G24" s="76"/>
      <c r="H24" s="76"/>
      <c r="I24" s="71"/>
      <c r="J24" s="76"/>
      <c r="K24" s="76"/>
      <c r="L24" s="76"/>
      <c r="M24" s="77"/>
      <c r="N24" s="77"/>
      <c r="O24" s="76"/>
      <c r="P24" s="78"/>
      <c r="Q24" s="76"/>
      <c r="R24" s="77"/>
      <c r="S24" s="76"/>
      <c r="T24" s="76"/>
      <c r="U24" s="67"/>
    </row>
    <row r="25" spans="1:21" x14ac:dyDescent="0.25">
      <c r="A25" s="76"/>
      <c r="B25" s="76"/>
      <c r="C25" s="76"/>
      <c r="D25" s="76"/>
      <c r="E25" s="67"/>
      <c r="F25" s="76"/>
      <c r="G25" s="76"/>
      <c r="H25" s="76"/>
      <c r="I25" s="71"/>
      <c r="J25" s="76"/>
      <c r="K25" s="76"/>
      <c r="L25" s="76"/>
      <c r="M25" s="77"/>
      <c r="N25" s="77"/>
      <c r="O25" s="76"/>
      <c r="P25" s="78"/>
      <c r="Q25" s="76"/>
      <c r="R25" s="77"/>
      <c r="S25" s="76"/>
      <c r="T25" s="76"/>
      <c r="U25" s="67"/>
    </row>
    <row r="26" spans="1:21" x14ac:dyDescent="0.25">
      <c r="A26" s="76"/>
      <c r="B26" s="76"/>
      <c r="C26" s="76"/>
      <c r="D26" s="76"/>
      <c r="E26" s="67"/>
      <c r="F26" s="76"/>
      <c r="G26" s="76"/>
      <c r="H26" s="76"/>
      <c r="I26" s="71"/>
      <c r="J26" s="76"/>
      <c r="K26" s="76"/>
      <c r="L26" s="76"/>
      <c r="M26" s="77"/>
      <c r="N26" s="77"/>
      <c r="O26" s="76"/>
      <c r="P26" s="78"/>
      <c r="Q26" s="76"/>
      <c r="R26" s="77"/>
      <c r="S26" s="76"/>
      <c r="T26" s="76"/>
      <c r="U26" s="67"/>
    </row>
    <row r="27" spans="1:21" x14ac:dyDescent="0.25">
      <c r="A27" s="76"/>
      <c r="B27" s="76"/>
      <c r="C27" s="76"/>
      <c r="D27" s="76"/>
      <c r="E27" s="67"/>
      <c r="F27" s="76"/>
      <c r="G27" s="76"/>
      <c r="H27" s="76"/>
      <c r="I27" s="71"/>
      <c r="J27" s="76"/>
      <c r="K27" s="76"/>
      <c r="L27" s="76"/>
      <c r="M27" s="77"/>
      <c r="N27" s="77"/>
      <c r="O27" s="76"/>
      <c r="P27" s="78"/>
      <c r="Q27" s="76"/>
      <c r="R27" s="77"/>
      <c r="S27" s="76"/>
      <c r="T27" s="76"/>
      <c r="U27" s="67"/>
    </row>
    <row r="28" spans="1:21" x14ac:dyDescent="0.25">
      <c r="A28" s="76"/>
      <c r="B28" s="76"/>
      <c r="C28" s="76"/>
      <c r="D28" s="76"/>
      <c r="E28" s="67"/>
      <c r="F28" s="76"/>
      <c r="G28" s="76"/>
      <c r="H28" s="76"/>
      <c r="I28" s="71"/>
      <c r="J28" s="76"/>
      <c r="K28" s="76"/>
      <c r="L28" s="76"/>
      <c r="M28" s="77"/>
      <c r="N28" s="77"/>
      <c r="O28" s="76"/>
      <c r="P28" s="78"/>
      <c r="Q28" s="76"/>
      <c r="R28" s="77"/>
      <c r="S28" s="76"/>
      <c r="T28" s="76"/>
      <c r="U28" s="67"/>
    </row>
    <row r="29" spans="1:21" x14ac:dyDescent="0.25">
      <c r="A29" s="76"/>
      <c r="B29" s="76"/>
      <c r="C29" s="76"/>
      <c r="D29" s="76"/>
      <c r="E29" s="67"/>
      <c r="F29" s="76"/>
      <c r="G29" s="76"/>
      <c r="H29" s="76"/>
      <c r="I29" s="71"/>
      <c r="J29" s="76"/>
      <c r="K29" s="76"/>
      <c r="L29" s="76"/>
      <c r="M29" s="77"/>
      <c r="N29" s="77"/>
      <c r="O29" s="76"/>
      <c r="P29" s="78"/>
      <c r="Q29" s="76"/>
      <c r="R29" s="77"/>
      <c r="S29" s="76"/>
      <c r="T29" s="76"/>
      <c r="U29" s="67"/>
    </row>
    <row r="30" spans="1:21" x14ac:dyDescent="0.25">
      <c r="A30" s="76"/>
      <c r="B30" s="76"/>
      <c r="C30" s="76"/>
      <c r="D30" s="76"/>
      <c r="E30" s="67"/>
      <c r="F30" s="76"/>
      <c r="G30" s="76"/>
      <c r="H30" s="76"/>
      <c r="I30" s="71"/>
      <c r="J30" s="76"/>
      <c r="K30" s="76"/>
      <c r="L30" s="76"/>
      <c r="M30" s="77"/>
      <c r="N30" s="77"/>
      <c r="O30" s="76"/>
      <c r="P30" s="78"/>
      <c r="Q30" s="76"/>
      <c r="R30" s="77"/>
      <c r="S30" s="76"/>
      <c r="T30" s="76"/>
      <c r="U30" s="67"/>
    </row>
    <row r="31" spans="1:21" x14ac:dyDescent="0.25">
      <c r="A31" s="76"/>
      <c r="B31" s="76"/>
      <c r="C31" s="76"/>
      <c r="D31" s="76"/>
      <c r="E31" s="67"/>
      <c r="F31" s="76"/>
      <c r="G31" s="76"/>
      <c r="H31" s="76"/>
      <c r="I31" s="71"/>
      <c r="J31" s="76"/>
      <c r="K31" s="76"/>
      <c r="L31" s="76"/>
      <c r="M31" s="77"/>
      <c r="N31" s="77"/>
      <c r="O31" s="76"/>
      <c r="P31" s="78"/>
      <c r="Q31" s="76"/>
      <c r="R31" s="77"/>
      <c r="S31" s="76"/>
      <c r="T31" s="76"/>
      <c r="U31" s="67"/>
    </row>
    <row r="32" spans="1:21" x14ac:dyDescent="0.25">
      <c r="A32" s="76"/>
      <c r="B32" s="76"/>
      <c r="C32" s="76"/>
      <c r="D32" s="76"/>
      <c r="E32" s="67"/>
      <c r="F32" s="76"/>
      <c r="G32" s="76"/>
      <c r="H32" s="76"/>
      <c r="I32" s="71"/>
      <c r="J32" s="76"/>
      <c r="K32" s="76"/>
      <c r="L32" s="76"/>
      <c r="M32" s="77"/>
      <c r="N32" s="77"/>
      <c r="O32" s="76"/>
      <c r="P32" s="78"/>
      <c r="Q32" s="76"/>
      <c r="R32" s="77"/>
      <c r="S32" s="76"/>
      <c r="T32" s="76"/>
      <c r="U32" s="67"/>
    </row>
    <row r="33" spans="1:21" x14ac:dyDescent="0.25">
      <c r="A33" s="76"/>
      <c r="B33" s="76"/>
      <c r="C33" s="76"/>
      <c r="D33" s="76"/>
      <c r="E33" s="67"/>
      <c r="F33" s="76"/>
      <c r="G33" s="76"/>
      <c r="H33" s="76"/>
      <c r="I33" s="71"/>
      <c r="J33" s="76"/>
      <c r="K33" s="76"/>
      <c r="L33" s="76"/>
      <c r="M33" s="77"/>
      <c r="N33" s="77"/>
      <c r="O33" s="76"/>
      <c r="P33" s="78"/>
      <c r="Q33" s="76"/>
      <c r="R33" s="77"/>
      <c r="S33" s="76"/>
      <c r="T33" s="76"/>
      <c r="U33" s="67"/>
    </row>
    <row r="34" spans="1:21" x14ac:dyDescent="0.25">
      <c r="A34" s="76"/>
      <c r="B34" s="76"/>
      <c r="C34" s="76"/>
      <c r="D34" s="76"/>
      <c r="E34" s="67"/>
      <c r="F34" s="76"/>
      <c r="G34" s="76"/>
      <c r="H34" s="76"/>
      <c r="I34" s="71"/>
      <c r="J34" s="76"/>
      <c r="K34" s="76"/>
      <c r="L34" s="76"/>
      <c r="M34" s="77"/>
      <c r="N34" s="77"/>
      <c r="O34" s="76"/>
      <c r="P34" s="78"/>
      <c r="Q34" s="76"/>
      <c r="R34" s="77"/>
      <c r="S34" s="76"/>
      <c r="T34" s="76"/>
      <c r="U34" s="67"/>
    </row>
    <row r="35" spans="1:21" x14ac:dyDescent="0.25">
      <c r="A35" s="76"/>
      <c r="B35" s="76"/>
      <c r="C35" s="76"/>
      <c r="D35" s="76"/>
      <c r="E35" s="67"/>
      <c r="F35" s="76"/>
      <c r="G35" s="76"/>
      <c r="H35" s="76"/>
      <c r="I35" s="71"/>
      <c r="J35" s="76"/>
      <c r="K35" s="76"/>
      <c r="L35" s="76"/>
      <c r="M35" s="77"/>
      <c r="N35" s="77"/>
      <c r="O35" s="76"/>
      <c r="P35" s="78"/>
      <c r="Q35" s="76"/>
      <c r="R35" s="77"/>
      <c r="S35" s="76"/>
      <c r="T35" s="76"/>
      <c r="U35" s="67"/>
    </row>
    <row r="36" spans="1:21" x14ac:dyDescent="0.25">
      <c r="A36" s="76"/>
      <c r="B36" s="76"/>
      <c r="C36" s="76"/>
      <c r="D36" s="76"/>
      <c r="E36" s="67"/>
      <c r="F36" s="76"/>
      <c r="G36" s="76"/>
      <c r="H36" s="76"/>
      <c r="I36" s="71"/>
      <c r="J36" s="76"/>
      <c r="K36" s="76"/>
      <c r="L36" s="76"/>
      <c r="M36" s="77"/>
      <c r="N36" s="77"/>
      <c r="O36" s="76"/>
      <c r="P36" s="78"/>
      <c r="Q36" s="76"/>
      <c r="R36" s="77"/>
      <c r="S36" s="76"/>
      <c r="T36" s="76"/>
      <c r="U36" s="67"/>
    </row>
    <row r="37" spans="1:21" x14ac:dyDescent="0.25">
      <c r="A37" s="76"/>
      <c r="B37" s="76"/>
      <c r="C37" s="76"/>
      <c r="D37" s="76"/>
      <c r="E37" s="67"/>
      <c r="F37" s="76"/>
      <c r="G37" s="76"/>
      <c r="H37" s="76"/>
      <c r="I37" s="71"/>
      <c r="J37" s="76"/>
      <c r="K37" s="76"/>
      <c r="L37" s="76"/>
      <c r="M37" s="77"/>
      <c r="N37" s="77"/>
      <c r="O37" s="76"/>
      <c r="P37" s="78"/>
      <c r="Q37" s="76"/>
      <c r="R37" s="77"/>
      <c r="S37" s="76"/>
      <c r="T37" s="76"/>
      <c r="U37" s="67"/>
    </row>
    <row r="38" spans="1:21" x14ac:dyDescent="0.25">
      <c r="A38" s="76"/>
      <c r="B38" s="76"/>
      <c r="C38" s="76"/>
      <c r="D38" s="76"/>
      <c r="E38" s="67"/>
      <c r="F38" s="76"/>
      <c r="G38" s="76"/>
      <c r="H38" s="76"/>
      <c r="I38" s="71"/>
      <c r="J38" s="76"/>
      <c r="K38" s="76"/>
      <c r="L38" s="76"/>
      <c r="M38" s="77"/>
      <c r="N38" s="77"/>
      <c r="O38" s="76"/>
      <c r="P38" s="78"/>
      <c r="Q38" s="76"/>
      <c r="R38" s="77"/>
      <c r="S38" s="76"/>
      <c r="T38" s="76"/>
      <c r="U38" s="67"/>
    </row>
    <row r="39" spans="1:21" x14ac:dyDescent="0.25">
      <c r="A39" s="76"/>
      <c r="B39" s="76"/>
      <c r="C39" s="76"/>
      <c r="D39" s="76"/>
      <c r="E39" s="67"/>
      <c r="F39" s="76"/>
      <c r="G39" s="76"/>
      <c r="H39" s="76"/>
      <c r="I39" s="71"/>
      <c r="J39" s="76"/>
      <c r="K39" s="76"/>
      <c r="L39" s="76"/>
      <c r="M39" s="77"/>
      <c r="N39" s="77"/>
      <c r="O39" s="76"/>
      <c r="P39" s="78"/>
      <c r="Q39" s="76"/>
      <c r="R39" s="77"/>
      <c r="S39" s="76"/>
      <c r="T39" s="76"/>
      <c r="U39" s="67"/>
    </row>
    <row r="40" spans="1:21" x14ac:dyDescent="0.25">
      <c r="A40" s="76"/>
      <c r="B40" s="76"/>
      <c r="C40" s="76"/>
      <c r="D40" s="76"/>
      <c r="E40" s="67"/>
      <c r="F40" s="76"/>
      <c r="G40" s="76"/>
      <c r="H40" s="76"/>
      <c r="I40" s="71"/>
      <c r="J40" s="76"/>
      <c r="K40" s="76"/>
      <c r="L40" s="76"/>
      <c r="M40" s="77"/>
      <c r="N40" s="77"/>
      <c r="O40" s="76"/>
      <c r="P40" s="78"/>
      <c r="Q40" s="76"/>
      <c r="R40" s="77"/>
      <c r="S40" s="76"/>
      <c r="T40" s="76"/>
      <c r="U40" s="67"/>
    </row>
    <row r="41" spans="1:21" x14ac:dyDescent="0.25">
      <c r="A41" s="76"/>
      <c r="B41" s="76"/>
      <c r="C41" s="76"/>
      <c r="D41" s="76"/>
      <c r="E41" s="67"/>
      <c r="F41" s="76"/>
      <c r="G41" s="76"/>
      <c r="H41" s="76"/>
      <c r="I41" s="71"/>
      <c r="J41" s="76"/>
      <c r="K41" s="76"/>
      <c r="L41" s="76"/>
      <c r="M41" s="77"/>
      <c r="N41" s="77"/>
      <c r="O41" s="76"/>
      <c r="P41" s="78"/>
      <c r="Q41" s="76"/>
      <c r="R41" s="77"/>
      <c r="S41" s="76"/>
      <c r="T41" s="76"/>
      <c r="U41" s="67"/>
    </row>
    <row r="42" spans="1:21" x14ac:dyDescent="0.25">
      <c r="A42" s="76"/>
      <c r="B42" s="76"/>
      <c r="C42" s="76"/>
      <c r="D42" s="76"/>
      <c r="E42" s="67"/>
      <c r="F42" s="76"/>
      <c r="G42" s="76"/>
      <c r="H42" s="76"/>
      <c r="I42" s="71"/>
      <c r="J42" s="76"/>
      <c r="K42" s="76"/>
      <c r="L42" s="76"/>
      <c r="M42" s="77"/>
      <c r="N42" s="77"/>
      <c r="O42" s="76"/>
      <c r="P42" s="78"/>
      <c r="Q42" s="76"/>
      <c r="R42" s="77"/>
      <c r="S42" s="76"/>
      <c r="T42" s="76"/>
      <c r="U42" s="67"/>
    </row>
    <row r="43" spans="1:21" x14ac:dyDescent="0.25">
      <c r="A43" s="76"/>
      <c r="B43" s="76"/>
      <c r="C43" s="76"/>
      <c r="D43" s="76"/>
      <c r="E43" s="67"/>
      <c r="F43" s="76"/>
      <c r="G43" s="76"/>
      <c r="H43" s="76"/>
      <c r="I43" s="71"/>
      <c r="J43" s="76"/>
      <c r="K43" s="76"/>
      <c r="L43" s="76"/>
      <c r="M43" s="77"/>
      <c r="N43" s="77"/>
      <c r="O43" s="76"/>
      <c r="P43" s="78"/>
      <c r="Q43" s="76"/>
      <c r="R43" s="77"/>
      <c r="S43" s="76"/>
      <c r="T43" s="76"/>
      <c r="U43" s="67"/>
    </row>
    <row r="44" spans="1:21" x14ac:dyDescent="0.25">
      <c r="A44" s="76"/>
      <c r="B44" s="76"/>
      <c r="C44" s="76"/>
      <c r="D44" s="76"/>
      <c r="E44" s="67"/>
      <c r="F44" s="76"/>
      <c r="G44" s="76"/>
      <c r="H44" s="76"/>
      <c r="I44" s="71"/>
      <c r="J44" s="76"/>
      <c r="K44" s="76"/>
      <c r="L44" s="76"/>
      <c r="M44" s="77"/>
      <c r="N44" s="77"/>
      <c r="O44" s="76"/>
      <c r="P44" s="78"/>
      <c r="Q44" s="76"/>
      <c r="R44" s="77"/>
      <c r="S44" s="76"/>
      <c r="T44" s="76"/>
      <c r="U44" s="67"/>
    </row>
    <row r="45" spans="1:21" x14ac:dyDescent="0.25">
      <c r="A45" s="76"/>
      <c r="B45" s="76"/>
      <c r="C45" s="76"/>
      <c r="D45" s="76"/>
      <c r="E45" s="67"/>
      <c r="F45" s="76"/>
      <c r="G45" s="76"/>
      <c r="H45" s="76"/>
      <c r="I45" s="71"/>
      <c r="J45" s="76"/>
      <c r="K45" s="76"/>
      <c r="L45" s="76"/>
      <c r="M45" s="77"/>
      <c r="N45" s="77"/>
      <c r="O45" s="76"/>
      <c r="P45" s="78"/>
      <c r="Q45" s="76"/>
      <c r="R45" s="77"/>
      <c r="S45" s="76"/>
      <c r="T45" s="76"/>
      <c r="U45" s="67"/>
    </row>
    <row r="46" spans="1:21" x14ac:dyDescent="0.25">
      <c r="A46" s="76"/>
      <c r="B46" s="76"/>
      <c r="C46" s="76"/>
      <c r="D46" s="76"/>
      <c r="E46" s="67"/>
      <c r="F46" s="76"/>
      <c r="G46" s="76"/>
      <c r="H46" s="76"/>
      <c r="I46" s="71"/>
      <c r="J46" s="76"/>
      <c r="K46" s="76"/>
      <c r="L46" s="76"/>
      <c r="M46" s="77"/>
      <c r="N46" s="77"/>
      <c r="O46" s="76"/>
      <c r="P46" s="78"/>
      <c r="Q46" s="76"/>
      <c r="R46" s="77"/>
      <c r="S46" s="76"/>
      <c r="T46" s="76"/>
      <c r="U46" s="67"/>
    </row>
    <row r="47" spans="1:21" x14ac:dyDescent="0.25">
      <c r="A47" s="76"/>
      <c r="B47" s="76"/>
      <c r="C47" s="76"/>
      <c r="D47" s="76"/>
      <c r="E47" s="67"/>
      <c r="F47" s="76"/>
      <c r="G47" s="76"/>
      <c r="H47" s="76"/>
      <c r="I47" s="71"/>
      <c r="J47" s="76"/>
      <c r="K47" s="76"/>
      <c r="L47" s="76"/>
      <c r="M47" s="77"/>
      <c r="N47" s="77"/>
      <c r="O47" s="76"/>
      <c r="P47" s="78"/>
      <c r="Q47" s="76"/>
      <c r="R47" s="77"/>
      <c r="S47" s="76"/>
      <c r="T47" s="76"/>
      <c r="U47" s="67"/>
    </row>
    <row r="48" spans="1:21" x14ac:dyDescent="0.25">
      <c r="A48" s="76"/>
      <c r="B48" s="76"/>
      <c r="C48" s="76"/>
      <c r="D48" s="76"/>
      <c r="E48" s="67"/>
      <c r="F48" s="76"/>
      <c r="G48" s="76"/>
      <c r="H48" s="76"/>
      <c r="I48" s="71"/>
      <c r="J48" s="76"/>
      <c r="K48" s="76"/>
      <c r="L48" s="76"/>
      <c r="M48" s="77"/>
      <c r="N48" s="77"/>
      <c r="O48" s="76"/>
      <c r="P48" s="78"/>
      <c r="Q48" s="76"/>
      <c r="R48" s="77"/>
      <c r="S48" s="76"/>
      <c r="T48" s="76"/>
      <c r="U48" s="67"/>
    </row>
    <row r="49" spans="1:21" x14ac:dyDescent="0.25">
      <c r="A49" s="76"/>
      <c r="B49" s="76"/>
      <c r="C49" s="76"/>
      <c r="D49" s="76"/>
      <c r="E49" s="67"/>
      <c r="F49" s="76"/>
      <c r="G49" s="76"/>
      <c r="H49" s="76"/>
      <c r="I49" s="71"/>
      <c r="J49" s="76"/>
      <c r="K49" s="76"/>
      <c r="L49" s="76"/>
      <c r="M49" s="77"/>
      <c r="N49" s="77"/>
      <c r="O49" s="76"/>
      <c r="P49" s="78"/>
      <c r="Q49" s="76"/>
      <c r="R49" s="77"/>
      <c r="S49" s="76"/>
      <c r="T49" s="76"/>
      <c r="U49" s="67"/>
    </row>
  </sheetData>
  <autoFilter ref="A9:U9"/>
  <customSheetViews>
    <customSheetView guid="{70E973AE-1D2E-4973-8012-487E827A3802}" scale="85" showAutoFilter="1" topLeftCell="B1">
      <pane ySplit="8" topLeftCell="A12" activePane="bottomLeft" state="frozen"/>
      <selection pane="bottomLeft" activeCell="F18" sqref="F18"/>
      <pageMargins left="0.7" right="0.7" top="0.75" bottom="0.75" header="0.3" footer="0.3"/>
      <autoFilter ref="A8:U8"/>
    </customSheetView>
    <customSheetView guid="{C82E1D82-CC33-4159-8967-F562CE5147B7}" scale="85" showAutoFilter="1" topLeftCell="B1">
      <pane ySplit="8" topLeftCell="A12" activePane="bottomLeft" state="frozen"/>
      <selection pane="bottomLeft" activeCell="F18" sqref="F18"/>
      <pageMargins left="0.7" right="0.7" top="0.75" bottom="0.75" header="0.3" footer="0.3"/>
      <autoFilter ref="A8:U8"/>
    </customSheetView>
  </customSheetViews>
  <mergeCells count="4">
    <mergeCell ref="A8:N8"/>
    <mergeCell ref="P8:U8"/>
    <mergeCell ref="A1:B4"/>
    <mergeCell ref="C1:S4"/>
  </mergeCells>
  <conditionalFormatting sqref="S9:T9 S7:T7">
    <cfRule type="cellIs" dxfId="145" priority="35" stopIfTrue="1" operator="equal">
      <formula>"1: Cumple Parcialmente"</formula>
    </cfRule>
  </conditionalFormatting>
  <conditionalFormatting sqref="U9 U7">
    <cfRule type="cellIs" dxfId="144" priority="42" stopIfTrue="1" operator="equal">
      <formula>"ABIERTA"</formula>
    </cfRule>
    <cfRule type="cellIs" dxfId="143" priority="43" stopIfTrue="1" operator="equal">
      <formula>"CERRADA"</formula>
    </cfRule>
  </conditionalFormatting>
  <conditionalFormatting sqref="S9:T9 S7:T7">
    <cfRule type="cellIs" dxfId="142" priority="37" stopIfTrue="1" operator="equal">
      <formula>"2: Cumple "</formula>
    </cfRule>
  </conditionalFormatting>
  <conditionalFormatting sqref="S9:T9 S7:T7">
    <cfRule type="cellIs" dxfId="141" priority="36" stopIfTrue="1" operator="equal">
      <formula>"0: No cumple"</formula>
    </cfRule>
  </conditionalFormatting>
  <conditionalFormatting sqref="S5:T6">
    <cfRule type="cellIs" dxfId="140" priority="7" stopIfTrue="1" operator="equal">
      <formula>"1: Cumple Parcialmente"</formula>
    </cfRule>
  </conditionalFormatting>
  <conditionalFormatting sqref="U5:U6">
    <cfRule type="cellIs" dxfId="139" priority="10" stopIfTrue="1" operator="equal">
      <formula>"ABIERTA"</formula>
    </cfRule>
    <cfRule type="cellIs" dxfId="138" priority="11" stopIfTrue="1" operator="equal">
      <formula>"CERRADA"</formula>
    </cfRule>
  </conditionalFormatting>
  <conditionalFormatting sqref="S5:T6">
    <cfRule type="cellIs" dxfId="137" priority="9" stopIfTrue="1" operator="equal">
      <formula>"2: Cumple "</formula>
    </cfRule>
  </conditionalFormatting>
  <conditionalFormatting sqref="S5:T6">
    <cfRule type="cellIs" dxfId="136" priority="8" stopIfTrue="1" operator="equal">
      <formula>"0: No cumple"</formula>
    </cfRule>
  </conditionalFormatting>
  <conditionalFormatting sqref="D6">
    <cfRule type="iconSet" priority="4">
      <iconSet iconSet="3Symbols">
        <cfvo type="percent" val="0"/>
        <cfvo type="formula" val="$B$6*(0.3)"/>
        <cfvo type="formula" val="$B$6*(0.9)"/>
      </iconSet>
    </cfRule>
    <cfRule type="cellIs" dxfId="135" priority="5" operator="equal">
      <formula>$B$6</formula>
    </cfRule>
    <cfRule type="cellIs" dxfId="134" priority="6" operator="equal">
      <formula>0</formula>
    </cfRule>
  </conditionalFormatting>
  <conditionalFormatting sqref="F6">
    <cfRule type="cellIs" dxfId="133" priority="1" operator="equal">
      <formula>0</formula>
    </cfRule>
    <cfRule type="cellIs" dxfId="132" priority="2" operator="equal">
      <formula>$B$6</formula>
    </cfRule>
  </conditionalFormatting>
  <dataValidations count="2">
    <dataValidation type="whole" allowBlank="1" showInputMessage="1" showErrorMessage="1" sqref="B10:B49">
      <formula1>2014</formula1>
      <formula2>2050</formula2>
    </dataValidation>
    <dataValidation type="date" allowBlank="1" showInputMessage="1" showErrorMessage="1" sqref="R10:R49 M10:N49">
      <formula1>41640</formula1>
      <formula2>55153</formula2>
    </dataValidation>
  </dataValidations>
  <pageMargins left="0.70866141732283472" right="0.70866141732283472" top="0.74803149606299213" bottom="0.74803149606299213" header="0.31496062992125984" footer="0.31496062992125984"/>
  <pageSetup orientation="portrait" r:id="rId1"/>
  <headerFooter>
    <oddFooter>&amp;LNota: 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78C0D931-6437-407d-A8EE-F0AAD7539E65}">
      <x14:conditionalFormattings>
        <x14:conditionalFormatting xmlns:xm="http://schemas.microsoft.com/office/excel/2006/main">
          <x14:cfRule type="cellIs" priority="31" operator="equal" id="{0A5082F4-8A8B-42BC-8273-D12FB038B5E8}">
            <xm:f>'DICCIONARIO DE DATOS'!$F$3</xm:f>
            <x14:dxf>
              <font>
                <color rgb="FF9C0006"/>
              </font>
              <fill>
                <patternFill>
                  <bgColor rgb="FFFFC7CE"/>
                </patternFill>
              </fill>
            </x14:dxf>
          </x14:cfRule>
          <x14:cfRule type="cellIs" priority="32" operator="equal" id="{08A0831E-7DD7-40A4-A9F1-57B81601D68E}">
            <xm:f>'DICCIONARIO DE DATOS'!$F$2</xm:f>
            <x14:dxf>
              <font>
                <color rgb="FF006100"/>
              </font>
              <fill>
                <patternFill>
                  <bgColor rgb="FFC6EFCE"/>
                </patternFill>
              </fill>
            </x14:dxf>
          </x14:cfRule>
          <xm:sqref>T10:T49</xm:sqref>
        </x14:conditionalFormatting>
        <x14:conditionalFormatting xmlns:xm="http://schemas.microsoft.com/office/excel/2006/main">
          <x14:cfRule type="cellIs" priority="29" operator="equal" id="{08AEB768-D33D-4465-BEA7-6A075309FD19}">
            <xm:f>'DICCIONARIO DE DATOS'!$E$3</xm:f>
            <x14:dxf>
              <font>
                <color rgb="FF9C0006"/>
              </font>
              <fill>
                <patternFill>
                  <bgColor rgb="FFFFC7CE"/>
                </patternFill>
              </fill>
            </x14:dxf>
          </x14:cfRule>
          <x14:cfRule type="cellIs" priority="30" operator="equal" id="{3C695DFD-2AC9-464A-BD3B-65FA5ED01F0F}">
            <xm:f>'DICCIONARIO DE DATOS'!$E$2</xm:f>
            <x14:dxf>
              <font>
                <color rgb="FF006100"/>
              </font>
              <fill>
                <patternFill>
                  <bgColor rgb="FFC6EFCE"/>
                </patternFill>
              </fill>
            </x14:dxf>
          </x14:cfRule>
          <xm:sqref>S10:S49</xm:sqref>
        </x14:conditionalFormatting>
        <x14:conditionalFormatting xmlns:xm="http://schemas.microsoft.com/office/excel/2006/main">
          <x14:cfRule type="cellIs" priority="12" operator="equal" id="{A3E11748-7D37-48B9-920C-4C2A00BEA135}">
            <xm:f>'DICCIONARIO DE DATOS'!$G$3</xm:f>
            <x14:dxf>
              <font>
                <color rgb="FF9C0006"/>
              </font>
              <fill>
                <patternFill>
                  <bgColor rgb="FFFFC7CE"/>
                </patternFill>
              </fill>
            </x14:dxf>
          </x14:cfRule>
          <x14:cfRule type="cellIs" priority="13" operator="equal" id="{01110C58-C98B-4730-AD76-D7511095F35E}">
            <xm:f>'DICCIONARIO DE DATOS'!$G$2</xm:f>
            <x14:dxf>
              <font>
                <color rgb="FF006100"/>
              </font>
              <fill>
                <patternFill>
                  <bgColor rgb="FFC6EFCE"/>
                </patternFill>
              </fill>
            </x14:dxf>
          </x14:cfRule>
          <xm:sqref>U10:U49</xm:sqref>
        </x14:conditionalFormatting>
        <x14:conditionalFormatting xmlns:xm="http://schemas.microsoft.com/office/excel/2006/main">
          <x14:cfRule type="iconSet" priority="3" id="{DC040717-A216-4EA8-B8A6-EBA049BB0557}">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'DICCIONARIO DE DATOS'!$A$2:$A$10</xm:f>
          </x14:formula1>
          <xm:sqref>J10:J49</xm:sqref>
        </x14:dataValidation>
        <x14:dataValidation type="list" allowBlank="1" showInputMessage="1" showErrorMessage="1">
          <x14:formula1>
            <xm:f>'DICCIONARIO DE DATOS'!$B$2:$B$18</xm:f>
          </x14:formula1>
          <xm:sqref>K10:K49</xm:sqref>
        </x14:dataValidation>
        <x14:dataValidation type="list" allowBlank="1" showInputMessage="1" showErrorMessage="1">
          <x14:formula1>
            <xm:f>'DICCIONARIO DE DATOS'!$E$2:$E$3</xm:f>
          </x14:formula1>
          <xm:sqref>S10:S49</xm:sqref>
        </x14:dataValidation>
        <x14:dataValidation type="list" allowBlank="1" showInputMessage="1" showErrorMessage="1">
          <x14:formula1>
            <xm:f>'DICCIONARIO DE DATOS'!$F$2:$F$3</xm:f>
          </x14:formula1>
          <xm:sqref>T10:T49</xm:sqref>
        </x14:dataValidation>
        <x14:dataValidation type="list" allowBlank="1" showInputMessage="1" showErrorMessage="1">
          <x14:formula1>
            <xm:f>'DICCIONARIO DE DATOS'!$G$2:$G$5</xm:f>
          </x14:formula1>
          <xm:sqref>U10:U49</xm:sqref>
        </x14:dataValidation>
        <x14:dataValidation type="list" allowBlank="1" showInputMessage="1" showErrorMessage="1">
          <x14:formula1>
            <xm:f>'DICCIONARIO DE DATOS'!$D$2:$D$4</xm:f>
          </x14:formula1>
          <xm:sqref>I10:I49</xm:sqref>
        </x14:dataValidation>
        <x14:dataValidation type="list" allowBlank="1" showInputMessage="1" showErrorMessage="1">
          <x14:formula1>
            <xm:f>'DICCIONARIO DE DATOS'!$C$2:$C$3</xm:f>
          </x14:formula1>
          <xm:sqref>E10:E49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50"/>
  <sheetViews>
    <sheetView topLeftCell="A13" zoomScale="70" zoomScaleNormal="70" workbookViewId="0">
      <selection activeCell="A50" sqref="A50"/>
    </sheetView>
  </sheetViews>
  <sheetFormatPr baseColWidth="10" defaultRowHeight="12.75" x14ac:dyDescent="0.25"/>
  <cols>
    <col min="1" max="4" width="25.7109375" style="75" customWidth="1"/>
    <col min="5" max="5" width="25.7109375" style="79" customWidth="1"/>
    <col min="6" max="6" width="25.7109375" style="75" customWidth="1"/>
    <col min="7" max="7" width="42" style="75" customWidth="1"/>
    <col min="8" max="8" width="46.5703125" style="75" customWidth="1"/>
    <col min="9" max="9" width="18.42578125" style="75" customWidth="1"/>
    <col min="10" max="11" width="25.7109375" style="75" customWidth="1"/>
    <col min="12" max="12" width="28" style="75" customWidth="1"/>
    <col min="13" max="13" width="16.7109375" style="87" customWidth="1"/>
    <col min="14" max="14" width="19" style="87" customWidth="1"/>
    <col min="15" max="15" width="51.85546875" style="75" customWidth="1"/>
    <col min="16" max="16" width="25.7109375" style="88" customWidth="1"/>
    <col min="17" max="17" width="70" style="75" customWidth="1"/>
    <col min="18" max="18" width="20.140625" style="87" customWidth="1"/>
    <col min="19" max="21" width="25.7109375" style="75" customWidth="1"/>
    <col min="22" max="16384" width="11.42578125" style="75"/>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131</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27</v>
      </c>
      <c r="B6" s="57">
        <f>COUNTIF(K10:K1048576,"TIC'S PARA LA GESTIÓN DEL RIESGO")</f>
        <v>0</v>
      </c>
      <c r="C6" s="57">
        <f>COUNTIFS(K10:K1048576,"TIC'S PARA LA GESTIÓN DEL RIESGO",U10:U1048576,"NO INICIADA")</f>
        <v>0</v>
      </c>
      <c r="D6" s="55">
        <f>COUNTIFS(K10:K1048576,"TIC'S PARA LA GESTIÓN DEL RIESGO",U10:U1048576,"CERRADA")</f>
        <v>0</v>
      </c>
      <c r="E6" s="57">
        <f>COUNTIFS(K10:K1048576,"TIC'S PARA LA GESTIÓN DEL RIESGO",U10:U1048576,"ABIERTA EN DESARROLLO")</f>
        <v>0</v>
      </c>
      <c r="F6" s="57">
        <f>COUNTIFS(K10:K1048576,"TIC'S PARA LA GESTIÓN DEL RIESGO",U10:U1048576,"ABIERTA VENCIDA")</f>
        <v>0</v>
      </c>
      <c r="G6" s="80"/>
      <c r="H6" s="80"/>
      <c r="I6" s="80"/>
      <c r="J6" s="80"/>
      <c r="K6" s="80"/>
      <c r="L6" s="80"/>
      <c r="M6" s="80"/>
      <c r="N6" s="80"/>
      <c r="O6" s="80"/>
      <c r="P6" s="80"/>
      <c r="Q6" s="80"/>
      <c r="R6" s="80"/>
      <c r="S6" s="8"/>
      <c r="T6" s="8"/>
      <c r="U6" s="54"/>
    </row>
    <row r="7" spans="1:21" s="70" customFormat="1" ht="18" customHeight="1" x14ac:dyDescent="0.25">
      <c r="A7" s="80"/>
      <c r="B7" s="80"/>
      <c r="C7" s="80"/>
      <c r="D7" s="80"/>
      <c r="E7" s="80"/>
      <c r="F7" s="80"/>
      <c r="G7" s="80"/>
      <c r="H7" s="80"/>
      <c r="I7" s="80"/>
      <c r="J7" s="80"/>
      <c r="K7" s="80"/>
      <c r="L7" s="80"/>
      <c r="M7" s="80"/>
      <c r="N7" s="80"/>
      <c r="O7" s="80"/>
      <c r="P7" s="80"/>
      <c r="Q7" s="80"/>
      <c r="R7" s="80"/>
      <c r="S7" s="8"/>
      <c r="T7" s="8"/>
      <c r="U7" s="54"/>
    </row>
    <row r="8" spans="1:21" s="70" customFormat="1" ht="54" customHeight="1" x14ac:dyDescent="0.25">
      <c r="A8" s="129" t="s">
        <v>0</v>
      </c>
      <c r="B8" s="129"/>
      <c r="C8" s="129"/>
      <c r="D8" s="129"/>
      <c r="E8" s="129"/>
      <c r="F8" s="129"/>
      <c r="G8" s="129"/>
      <c r="H8" s="129"/>
      <c r="I8" s="129"/>
      <c r="J8" s="129"/>
      <c r="K8" s="129"/>
      <c r="L8" s="129"/>
      <c r="M8" s="129"/>
      <c r="N8" s="130"/>
      <c r="O8" s="83" t="s">
        <v>1</v>
      </c>
      <c r="P8" s="131" t="s">
        <v>53</v>
      </c>
      <c r="Q8" s="129"/>
      <c r="R8" s="129"/>
      <c r="S8" s="129"/>
      <c r="T8" s="129"/>
      <c r="U8" s="130"/>
    </row>
    <row r="9" spans="1:21" s="70" customFormat="1" ht="71.25" customHeight="1" x14ac:dyDescent="0.25">
      <c r="A9" s="9" t="s">
        <v>2</v>
      </c>
      <c r="B9" s="9" t="s">
        <v>3</v>
      </c>
      <c r="C9" s="9" t="s">
        <v>4</v>
      </c>
      <c r="D9" s="9" t="s">
        <v>5</v>
      </c>
      <c r="E9" s="9" t="s">
        <v>61</v>
      </c>
      <c r="F9" s="9" t="s">
        <v>60</v>
      </c>
      <c r="G9" s="9" t="s">
        <v>7</v>
      </c>
      <c r="H9" s="9" t="s">
        <v>8</v>
      </c>
      <c r="I9" s="9" t="s">
        <v>6</v>
      </c>
      <c r="J9" s="9" t="s">
        <v>9</v>
      </c>
      <c r="K9" s="9" t="s">
        <v>10</v>
      </c>
      <c r="L9" s="9" t="s">
        <v>11</v>
      </c>
      <c r="M9" s="10" t="s">
        <v>12</v>
      </c>
      <c r="N9" s="10" t="s">
        <v>13</v>
      </c>
      <c r="O9" s="11" t="s">
        <v>14</v>
      </c>
      <c r="P9" s="66" t="s">
        <v>87</v>
      </c>
      <c r="Q9" s="84" t="s">
        <v>15</v>
      </c>
      <c r="R9" s="85" t="s">
        <v>52</v>
      </c>
      <c r="S9" s="84" t="s">
        <v>16</v>
      </c>
      <c r="T9" s="84" t="s">
        <v>17</v>
      </c>
      <c r="U9" s="86" t="s">
        <v>85</v>
      </c>
    </row>
    <row r="10" spans="1:21" x14ac:dyDescent="0.25">
      <c r="A10" s="76"/>
      <c r="B10" s="76"/>
      <c r="C10" s="76"/>
      <c r="D10" s="76"/>
      <c r="E10" s="67"/>
      <c r="F10" s="76"/>
      <c r="G10" s="76"/>
      <c r="H10" s="76"/>
      <c r="I10" s="71"/>
      <c r="J10" s="76"/>
      <c r="K10" s="76"/>
      <c r="L10" s="76"/>
      <c r="M10" s="77"/>
      <c r="N10" s="77"/>
      <c r="O10" s="76"/>
      <c r="P10" s="78"/>
      <c r="Q10" s="76"/>
      <c r="R10" s="77"/>
      <c r="S10" s="76"/>
      <c r="T10" s="76"/>
      <c r="U10" s="67"/>
    </row>
    <row r="11" spans="1:21" x14ac:dyDescent="0.25">
      <c r="A11" s="76"/>
      <c r="B11" s="76"/>
      <c r="C11" s="76"/>
      <c r="D11" s="76"/>
      <c r="E11" s="67"/>
      <c r="F11" s="76"/>
      <c r="G11" s="76"/>
      <c r="H11" s="76"/>
      <c r="I11" s="71"/>
      <c r="J11" s="76"/>
      <c r="K11" s="76"/>
      <c r="L11" s="76"/>
      <c r="M11" s="77"/>
      <c r="N11" s="77"/>
      <c r="O11" s="76"/>
      <c r="P11" s="78"/>
      <c r="Q11" s="76"/>
      <c r="R11" s="77"/>
      <c r="S11" s="76"/>
      <c r="T11" s="76"/>
      <c r="U11" s="67"/>
    </row>
    <row r="12" spans="1:21" x14ac:dyDescent="0.25">
      <c r="A12" s="76"/>
      <c r="B12" s="76"/>
      <c r="C12" s="76"/>
      <c r="D12" s="76"/>
      <c r="E12" s="67"/>
      <c r="F12" s="76"/>
      <c r="G12" s="76"/>
      <c r="H12" s="76"/>
      <c r="I12" s="71"/>
      <c r="J12" s="76"/>
      <c r="K12" s="76"/>
      <c r="L12" s="76"/>
      <c r="M12" s="77"/>
      <c r="N12" s="77"/>
      <c r="O12" s="76"/>
      <c r="P12" s="78"/>
      <c r="Q12" s="76"/>
      <c r="R12" s="77"/>
      <c r="S12" s="76"/>
      <c r="T12" s="76"/>
      <c r="U12" s="67"/>
    </row>
    <row r="13" spans="1:21" x14ac:dyDescent="0.25">
      <c r="A13" s="76"/>
      <c r="B13" s="76"/>
      <c r="C13" s="76"/>
      <c r="D13" s="76"/>
      <c r="E13" s="67"/>
      <c r="F13" s="76"/>
      <c r="G13" s="76"/>
      <c r="H13" s="76"/>
      <c r="I13" s="71"/>
      <c r="J13" s="76"/>
      <c r="K13" s="76"/>
      <c r="L13" s="76"/>
      <c r="M13" s="77"/>
      <c r="N13" s="77"/>
      <c r="O13" s="76"/>
      <c r="P13" s="78"/>
      <c r="Q13" s="76"/>
      <c r="R13" s="77"/>
      <c r="S13" s="76"/>
      <c r="T13" s="76"/>
      <c r="U13" s="67"/>
    </row>
    <row r="14" spans="1:21" x14ac:dyDescent="0.25">
      <c r="A14" s="76"/>
      <c r="B14" s="76"/>
      <c r="C14" s="76"/>
      <c r="D14" s="76"/>
      <c r="E14" s="67"/>
      <c r="F14" s="76"/>
      <c r="G14" s="76"/>
      <c r="H14" s="76"/>
      <c r="I14" s="71"/>
      <c r="J14" s="76"/>
      <c r="K14" s="76"/>
      <c r="L14" s="76"/>
      <c r="M14" s="77"/>
      <c r="N14" s="77"/>
      <c r="O14" s="76"/>
      <c r="P14" s="78"/>
      <c r="Q14" s="76"/>
      <c r="R14" s="77"/>
      <c r="S14" s="76"/>
      <c r="T14" s="76"/>
      <c r="U14" s="67"/>
    </row>
    <row r="15" spans="1:21" x14ac:dyDescent="0.25">
      <c r="A15" s="76"/>
      <c r="B15" s="76"/>
      <c r="C15" s="76"/>
      <c r="D15" s="76"/>
      <c r="E15" s="67"/>
      <c r="F15" s="76"/>
      <c r="G15" s="76"/>
      <c r="H15" s="76"/>
      <c r="I15" s="71"/>
      <c r="J15" s="76"/>
      <c r="K15" s="76"/>
      <c r="L15" s="76"/>
      <c r="M15" s="77"/>
      <c r="N15" s="77"/>
      <c r="O15" s="76"/>
      <c r="P15" s="78"/>
      <c r="Q15" s="76"/>
      <c r="R15" s="77"/>
      <c r="S15" s="76"/>
      <c r="T15" s="76"/>
      <c r="U15" s="67"/>
    </row>
    <row r="16" spans="1:21" x14ac:dyDescent="0.25">
      <c r="A16" s="76"/>
      <c r="B16" s="76"/>
      <c r="C16" s="76"/>
      <c r="D16" s="76"/>
      <c r="E16" s="67"/>
      <c r="F16" s="76"/>
      <c r="G16" s="76"/>
      <c r="H16" s="76"/>
      <c r="I16" s="71"/>
      <c r="J16" s="76"/>
      <c r="K16" s="76"/>
      <c r="L16" s="76"/>
      <c r="M16" s="77"/>
      <c r="N16" s="77"/>
      <c r="O16" s="76"/>
      <c r="P16" s="78"/>
      <c r="Q16" s="76"/>
      <c r="R16" s="77"/>
      <c r="S16" s="76"/>
      <c r="T16" s="76"/>
      <c r="U16" s="67"/>
    </row>
    <row r="17" spans="1:21" x14ac:dyDescent="0.25">
      <c r="A17" s="76"/>
      <c r="B17" s="76"/>
      <c r="C17" s="76"/>
      <c r="D17" s="76"/>
      <c r="E17" s="67"/>
      <c r="F17" s="76"/>
      <c r="G17" s="76"/>
      <c r="H17" s="76"/>
      <c r="I17" s="71"/>
      <c r="J17" s="76"/>
      <c r="K17" s="76"/>
      <c r="L17" s="76"/>
      <c r="M17" s="77"/>
      <c r="N17" s="77"/>
      <c r="O17" s="76"/>
      <c r="P17" s="78"/>
      <c r="Q17" s="76"/>
      <c r="R17" s="77"/>
      <c r="S17" s="76"/>
      <c r="T17" s="76"/>
      <c r="U17" s="67"/>
    </row>
    <row r="18" spans="1:21" x14ac:dyDescent="0.25">
      <c r="A18" s="76"/>
      <c r="B18" s="76"/>
      <c r="C18" s="76"/>
      <c r="D18" s="76"/>
      <c r="E18" s="67"/>
      <c r="F18" s="76"/>
      <c r="G18" s="76"/>
      <c r="H18" s="76"/>
      <c r="I18" s="71"/>
      <c r="J18" s="76"/>
      <c r="K18" s="76"/>
      <c r="L18" s="76"/>
      <c r="M18" s="77"/>
      <c r="N18" s="77"/>
      <c r="O18" s="76"/>
      <c r="P18" s="78"/>
      <c r="Q18" s="76"/>
      <c r="R18" s="77"/>
      <c r="S18" s="76"/>
      <c r="T18" s="76"/>
      <c r="U18" s="67"/>
    </row>
    <row r="19" spans="1:21" x14ac:dyDescent="0.25">
      <c r="A19" s="76"/>
      <c r="B19" s="76"/>
      <c r="C19" s="76"/>
      <c r="D19" s="76"/>
      <c r="E19" s="67"/>
      <c r="F19" s="76"/>
      <c r="G19" s="76"/>
      <c r="H19" s="76"/>
      <c r="I19" s="71"/>
      <c r="J19" s="76"/>
      <c r="K19" s="76"/>
      <c r="L19" s="76"/>
      <c r="M19" s="77"/>
      <c r="N19" s="77"/>
      <c r="O19" s="76"/>
      <c r="P19" s="78"/>
      <c r="Q19" s="76"/>
      <c r="R19" s="77"/>
      <c r="S19" s="76"/>
      <c r="T19" s="76"/>
      <c r="U19" s="67"/>
    </row>
    <row r="20" spans="1:21" x14ac:dyDescent="0.25">
      <c r="A20" s="76"/>
      <c r="B20" s="76"/>
      <c r="C20" s="76"/>
      <c r="D20" s="76"/>
      <c r="E20" s="67"/>
      <c r="F20" s="76"/>
      <c r="G20" s="76"/>
      <c r="H20" s="76"/>
      <c r="I20" s="71"/>
      <c r="J20" s="76"/>
      <c r="K20" s="76"/>
      <c r="L20" s="76"/>
      <c r="M20" s="77"/>
      <c r="N20" s="77"/>
      <c r="O20" s="76"/>
      <c r="P20" s="78"/>
      <c r="Q20" s="76"/>
      <c r="R20" s="77"/>
      <c r="S20" s="76"/>
      <c r="T20" s="76"/>
      <c r="U20" s="67"/>
    </row>
    <row r="21" spans="1:21" x14ac:dyDescent="0.25">
      <c r="A21" s="76"/>
      <c r="B21" s="76"/>
      <c r="C21" s="76"/>
      <c r="D21" s="76"/>
      <c r="E21" s="67"/>
      <c r="F21" s="76"/>
      <c r="G21" s="76"/>
      <c r="H21" s="76"/>
      <c r="I21" s="71"/>
      <c r="J21" s="76"/>
      <c r="K21" s="76"/>
      <c r="L21" s="76"/>
      <c r="M21" s="77"/>
      <c r="N21" s="77"/>
      <c r="O21" s="76"/>
      <c r="P21" s="78"/>
      <c r="Q21" s="76"/>
      <c r="R21" s="77"/>
      <c r="S21" s="76"/>
      <c r="T21" s="76"/>
      <c r="U21" s="67"/>
    </row>
    <row r="22" spans="1:21" x14ac:dyDescent="0.25">
      <c r="A22" s="76"/>
      <c r="B22" s="76"/>
      <c r="C22" s="76"/>
      <c r="D22" s="76"/>
      <c r="E22" s="67"/>
      <c r="F22" s="76"/>
      <c r="G22" s="76"/>
      <c r="H22" s="76"/>
      <c r="I22" s="71"/>
      <c r="J22" s="76"/>
      <c r="K22" s="76"/>
      <c r="L22" s="76"/>
      <c r="M22" s="77"/>
      <c r="N22" s="77"/>
      <c r="O22" s="76"/>
      <c r="P22" s="78"/>
      <c r="Q22" s="76"/>
      <c r="R22" s="77"/>
      <c r="S22" s="76"/>
      <c r="T22" s="76"/>
      <c r="U22" s="67"/>
    </row>
    <row r="23" spans="1:21" x14ac:dyDescent="0.25">
      <c r="A23" s="76"/>
      <c r="B23" s="76"/>
      <c r="C23" s="76"/>
      <c r="D23" s="76"/>
      <c r="E23" s="67"/>
      <c r="F23" s="76"/>
      <c r="G23" s="76"/>
      <c r="H23" s="76"/>
      <c r="I23" s="71"/>
      <c r="J23" s="76"/>
      <c r="K23" s="76"/>
      <c r="L23" s="76"/>
      <c r="M23" s="77"/>
      <c r="N23" s="77"/>
      <c r="O23" s="76"/>
      <c r="P23" s="78"/>
      <c r="Q23" s="76"/>
      <c r="R23" s="77"/>
      <c r="S23" s="76"/>
      <c r="T23" s="76"/>
      <c r="U23" s="67"/>
    </row>
    <row r="24" spans="1:21" x14ac:dyDescent="0.25">
      <c r="A24" s="76"/>
      <c r="B24" s="76"/>
      <c r="C24" s="76"/>
      <c r="D24" s="76"/>
      <c r="E24" s="67"/>
      <c r="F24" s="76"/>
      <c r="G24" s="76"/>
      <c r="H24" s="76"/>
      <c r="I24" s="71"/>
      <c r="J24" s="76"/>
      <c r="K24" s="76"/>
      <c r="L24" s="76"/>
      <c r="M24" s="77"/>
      <c r="N24" s="77"/>
      <c r="O24" s="76"/>
      <c r="P24" s="78"/>
      <c r="Q24" s="76"/>
      <c r="R24" s="77"/>
      <c r="S24" s="76"/>
      <c r="T24" s="76"/>
      <c r="U24" s="67"/>
    </row>
    <row r="25" spans="1:21" x14ac:dyDescent="0.25">
      <c r="A25" s="76"/>
      <c r="B25" s="76"/>
      <c r="C25" s="76"/>
      <c r="D25" s="76"/>
      <c r="E25" s="67"/>
      <c r="F25" s="76"/>
      <c r="G25" s="76"/>
      <c r="H25" s="76"/>
      <c r="I25" s="71"/>
      <c r="J25" s="76"/>
      <c r="K25" s="76"/>
      <c r="L25" s="76"/>
      <c r="M25" s="77"/>
      <c r="N25" s="77"/>
      <c r="O25" s="76"/>
      <c r="P25" s="78"/>
      <c r="Q25" s="76"/>
      <c r="R25" s="77"/>
      <c r="S25" s="76"/>
      <c r="T25" s="76"/>
      <c r="U25" s="67"/>
    </row>
    <row r="26" spans="1:21" x14ac:dyDescent="0.25">
      <c r="A26" s="76"/>
      <c r="B26" s="76"/>
      <c r="C26" s="76"/>
      <c r="D26" s="76"/>
      <c r="E26" s="67"/>
      <c r="F26" s="76"/>
      <c r="G26" s="76"/>
      <c r="H26" s="76"/>
      <c r="I26" s="71"/>
      <c r="J26" s="76"/>
      <c r="K26" s="76"/>
      <c r="L26" s="76"/>
      <c r="M26" s="77"/>
      <c r="N26" s="77"/>
      <c r="O26" s="76"/>
      <c r="P26" s="78"/>
      <c r="Q26" s="76"/>
      <c r="R26" s="77"/>
      <c r="S26" s="76"/>
      <c r="T26" s="76"/>
      <c r="U26" s="67"/>
    </row>
    <row r="27" spans="1:21" x14ac:dyDescent="0.25">
      <c r="A27" s="76"/>
      <c r="B27" s="76"/>
      <c r="C27" s="76"/>
      <c r="D27" s="76"/>
      <c r="E27" s="67"/>
      <c r="F27" s="76"/>
      <c r="G27" s="76"/>
      <c r="H27" s="76"/>
      <c r="I27" s="71"/>
      <c r="J27" s="76"/>
      <c r="K27" s="76"/>
      <c r="L27" s="76"/>
      <c r="M27" s="77"/>
      <c r="N27" s="77"/>
      <c r="O27" s="76"/>
      <c r="P27" s="78"/>
      <c r="Q27" s="76"/>
      <c r="R27" s="77"/>
      <c r="S27" s="76"/>
      <c r="T27" s="76"/>
      <c r="U27" s="67"/>
    </row>
    <row r="28" spans="1:21" x14ac:dyDescent="0.25">
      <c r="A28" s="76"/>
      <c r="B28" s="76"/>
      <c r="C28" s="76"/>
      <c r="D28" s="76"/>
      <c r="E28" s="67"/>
      <c r="F28" s="76"/>
      <c r="G28" s="76"/>
      <c r="H28" s="76"/>
      <c r="I28" s="71"/>
      <c r="J28" s="76"/>
      <c r="K28" s="76"/>
      <c r="L28" s="76"/>
      <c r="M28" s="77"/>
      <c r="N28" s="77"/>
      <c r="O28" s="76"/>
      <c r="P28" s="78"/>
      <c r="Q28" s="76"/>
      <c r="R28" s="77"/>
      <c r="S28" s="76"/>
      <c r="T28" s="76"/>
      <c r="U28" s="67"/>
    </row>
    <row r="29" spans="1:21" x14ac:dyDescent="0.25">
      <c r="A29" s="76"/>
      <c r="B29" s="76"/>
      <c r="C29" s="76"/>
      <c r="D29" s="76"/>
      <c r="E29" s="67"/>
      <c r="F29" s="76"/>
      <c r="G29" s="76"/>
      <c r="H29" s="76"/>
      <c r="I29" s="71"/>
      <c r="J29" s="76"/>
      <c r="K29" s="76"/>
      <c r="L29" s="76"/>
      <c r="M29" s="77"/>
      <c r="N29" s="77"/>
      <c r="O29" s="76"/>
      <c r="P29" s="78"/>
      <c r="Q29" s="76"/>
      <c r="R29" s="77"/>
      <c r="S29" s="76"/>
      <c r="T29" s="76"/>
      <c r="U29" s="67"/>
    </row>
    <row r="30" spans="1:21" x14ac:dyDescent="0.25">
      <c r="A30" s="76"/>
      <c r="B30" s="76"/>
      <c r="C30" s="76"/>
      <c r="D30" s="76"/>
      <c r="E30" s="67"/>
      <c r="F30" s="76"/>
      <c r="G30" s="76"/>
      <c r="H30" s="76"/>
      <c r="I30" s="71"/>
      <c r="J30" s="76"/>
      <c r="K30" s="76"/>
      <c r="L30" s="76"/>
      <c r="M30" s="77"/>
      <c r="N30" s="77"/>
      <c r="O30" s="76"/>
      <c r="P30" s="78"/>
      <c r="Q30" s="76"/>
      <c r="R30" s="77"/>
      <c r="S30" s="76"/>
      <c r="T30" s="76"/>
      <c r="U30" s="67"/>
    </row>
    <row r="31" spans="1:21" x14ac:dyDescent="0.25">
      <c r="A31" s="76"/>
      <c r="B31" s="76"/>
      <c r="C31" s="76"/>
      <c r="D31" s="76"/>
      <c r="E31" s="67"/>
      <c r="F31" s="76"/>
      <c r="G31" s="76"/>
      <c r="H31" s="76"/>
      <c r="I31" s="71"/>
      <c r="J31" s="76"/>
      <c r="K31" s="76"/>
      <c r="L31" s="76"/>
      <c r="M31" s="77"/>
      <c r="N31" s="77"/>
      <c r="O31" s="76"/>
      <c r="P31" s="78"/>
      <c r="Q31" s="76"/>
      <c r="R31" s="77"/>
      <c r="S31" s="76"/>
      <c r="T31" s="76"/>
      <c r="U31" s="67"/>
    </row>
    <row r="32" spans="1:21" x14ac:dyDescent="0.25">
      <c r="A32" s="76"/>
      <c r="B32" s="76"/>
      <c r="C32" s="76"/>
      <c r="D32" s="76"/>
      <c r="E32" s="67"/>
      <c r="F32" s="76"/>
      <c r="G32" s="76"/>
      <c r="H32" s="76"/>
      <c r="I32" s="71"/>
      <c r="J32" s="76"/>
      <c r="K32" s="76"/>
      <c r="L32" s="76"/>
      <c r="M32" s="77"/>
      <c r="N32" s="77"/>
      <c r="O32" s="76"/>
      <c r="P32" s="78"/>
      <c r="Q32" s="76"/>
      <c r="R32" s="77"/>
      <c r="S32" s="76"/>
      <c r="T32" s="76"/>
      <c r="U32" s="67"/>
    </row>
    <row r="33" spans="1:21" x14ac:dyDescent="0.25">
      <c r="A33" s="76"/>
      <c r="B33" s="76"/>
      <c r="C33" s="76"/>
      <c r="D33" s="76"/>
      <c r="E33" s="67"/>
      <c r="F33" s="76"/>
      <c r="G33" s="76"/>
      <c r="H33" s="76"/>
      <c r="I33" s="71"/>
      <c r="J33" s="76"/>
      <c r="K33" s="76"/>
      <c r="L33" s="76"/>
      <c r="M33" s="77"/>
      <c r="N33" s="77"/>
      <c r="O33" s="76"/>
      <c r="P33" s="78"/>
      <c r="Q33" s="76"/>
      <c r="R33" s="77"/>
      <c r="S33" s="76"/>
      <c r="T33" s="76"/>
      <c r="U33" s="67"/>
    </row>
    <row r="34" spans="1:21" x14ac:dyDescent="0.25">
      <c r="A34" s="76"/>
      <c r="B34" s="76"/>
      <c r="C34" s="76"/>
      <c r="D34" s="76"/>
      <c r="E34" s="67"/>
      <c r="F34" s="76"/>
      <c r="G34" s="76"/>
      <c r="H34" s="76"/>
      <c r="I34" s="71"/>
      <c r="J34" s="76"/>
      <c r="K34" s="76"/>
      <c r="L34" s="76"/>
      <c r="M34" s="77"/>
      <c r="N34" s="77"/>
      <c r="O34" s="76"/>
      <c r="P34" s="78"/>
      <c r="Q34" s="76"/>
      <c r="R34" s="77"/>
      <c r="S34" s="76"/>
      <c r="T34" s="76"/>
      <c r="U34" s="67"/>
    </row>
    <row r="35" spans="1:21" x14ac:dyDescent="0.25">
      <c r="A35" s="76"/>
      <c r="B35" s="76"/>
      <c r="C35" s="76"/>
      <c r="D35" s="76"/>
      <c r="E35" s="67"/>
      <c r="F35" s="76"/>
      <c r="G35" s="76"/>
      <c r="H35" s="76"/>
      <c r="I35" s="71"/>
      <c r="J35" s="76"/>
      <c r="K35" s="76"/>
      <c r="L35" s="76"/>
      <c r="M35" s="77"/>
      <c r="N35" s="77"/>
      <c r="O35" s="76"/>
      <c r="P35" s="78"/>
      <c r="Q35" s="76"/>
      <c r="R35" s="77"/>
      <c r="S35" s="76"/>
      <c r="T35" s="76"/>
      <c r="U35" s="67"/>
    </row>
    <row r="36" spans="1:21" x14ac:dyDescent="0.25">
      <c r="A36" s="76"/>
      <c r="B36" s="76"/>
      <c r="C36" s="76"/>
      <c r="D36" s="76"/>
      <c r="E36" s="67"/>
      <c r="F36" s="76"/>
      <c r="G36" s="76"/>
      <c r="H36" s="76"/>
      <c r="I36" s="71"/>
      <c r="J36" s="76"/>
      <c r="K36" s="76"/>
      <c r="L36" s="76"/>
      <c r="M36" s="77"/>
      <c r="N36" s="77"/>
      <c r="O36" s="76"/>
      <c r="P36" s="78"/>
      <c r="Q36" s="76"/>
      <c r="R36" s="77"/>
      <c r="S36" s="76"/>
      <c r="T36" s="76"/>
      <c r="U36" s="67"/>
    </row>
    <row r="37" spans="1:21" x14ac:dyDescent="0.25">
      <c r="A37" s="76"/>
      <c r="B37" s="76"/>
      <c r="C37" s="76"/>
      <c r="D37" s="76"/>
      <c r="E37" s="67"/>
      <c r="F37" s="76"/>
      <c r="G37" s="76"/>
      <c r="H37" s="76"/>
      <c r="I37" s="71"/>
      <c r="J37" s="76"/>
      <c r="K37" s="76"/>
      <c r="L37" s="76"/>
      <c r="M37" s="77"/>
      <c r="N37" s="77"/>
      <c r="O37" s="76"/>
      <c r="P37" s="78"/>
      <c r="Q37" s="76"/>
      <c r="R37" s="77"/>
      <c r="S37" s="76"/>
      <c r="T37" s="76"/>
      <c r="U37" s="67"/>
    </row>
    <row r="38" spans="1:21" x14ac:dyDescent="0.25">
      <c r="A38" s="76"/>
      <c r="B38" s="76"/>
      <c r="C38" s="76"/>
      <c r="D38" s="76"/>
      <c r="E38" s="67"/>
      <c r="F38" s="76"/>
      <c r="G38" s="76"/>
      <c r="H38" s="76"/>
      <c r="I38" s="71"/>
      <c r="J38" s="76"/>
      <c r="K38" s="76"/>
      <c r="L38" s="76"/>
      <c r="M38" s="77"/>
      <c r="N38" s="77"/>
      <c r="O38" s="76"/>
      <c r="P38" s="78"/>
      <c r="Q38" s="76"/>
      <c r="R38" s="77"/>
      <c r="S38" s="76"/>
      <c r="T38" s="76"/>
      <c r="U38" s="67"/>
    </row>
    <row r="39" spans="1:21" x14ac:dyDescent="0.25">
      <c r="A39" s="76"/>
      <c r="B39" s="76"/>
      <c r="C39" s="76"/>
      <c r="D39" s="76"/>
      <c r="E39" s="67"/>
      <c r="F39" s="76"/>
      <c r="G39" s="76"/>
      <c r="H39" s="76"/>
      <c r="I39" s="71"/>
      <c r="J39" s="76"/>
      <c r="K39" s="76"/>
      <c r="L39" s="76"/>
      <c r="M39" s="77"/>
      <c r="N39" s="77"/>
      <c r="O39" s="76"/>
      <c r="P39" s="78"/>
      <c r="Q39" s="76"/>
      <c r="R39" s="77"/>
      <c r="S39" s="76"/>
      <c r="T39" s="76"/>
      <c r="U39" s="67"/>
    </row>
    <row r="40" spans="1:21" x14ac:dyDescent="0.25">
      <c r="A40" s="76"/>
      <c r="B40" s="76"/>
      <c r="C40" s="76"/>
      <c r="D40" s="76"/>
      <c r="E40" s="67"/>
      <c r="F40" s="76"/>
      <c r="G40" s="76"/>
      <c r="H40" s="76"/>
      <c r="I40" s="71"/>
      <c r="J40" s="76"/>
      <c r="K40" s="76"/>
      <c r="L40" s="76"/>
      <c r="M40" s="77"/>
      <c r="N40" s="77"/>
      <c r="O40" s="76"/>
      <c r="P40" s="78"/>
      <c r="Q40" s="76"/>
      <c r="R40" s="77"/>
      <c r="S40" s="76"/>
      <c r="T40" s="76"/>
      <c r="U40" s="67"/>
    </row>
    <row r="41" spans="1:21" x14ac:dyDescent="0.25">
      <c r="A41" s="76"/>
      <c r="B41" s="76"/>
      <c r="C41" s="76"/>
      <c r="D41" s="76"/>
      <c r="E41" s="67"/>
      <c r="F41" s="76"/>
      <c r="G41" s="76"/>
      <c r="H41" s="76"/>
      <c r="I41" s="71"/>
      <c r="J41" s="76"/>
      <c r="K41" s="76"/>
      <c r="L41" s="76"/>
      <c r="M41" s="77"/>
      <c r="N41" s="77"/>
      <c r="O41" s="76"/>
      <c r="P41" s="78"/>
      <c r="Q41" s="76"/>
      <c r="R41" s="77"/>
      <c r="S41" s="76"/>
      <c r="T41" s="76"/>
      <c r="U41" s="67"/>
    </row>
    <row r="42" spans="1:21" x14ac:dyDescent="0.25">
      <c r="A42" s="76"/>
      <c r="B42" s="76"/>
      <c r="C42" s="76"/>
      <c r="D42" s="76"/>
      <c r="E42" s="67"/>
      <c r="F42" s="76"/>
      <c r="G42" s="76"/>
      <c r="H42" s="76"/>
      <c r="I42" s="71"/>
      <c r="J42" s="76"/>
      <c r="K42" s="76"/>
      <c r="L42" s="76"/>
      <c r="M42" s="77"/>
      <c r="N42" s="77"/>
      <c r="O42" s="76"/>
      <c r="P42" s="78"/>
      <c r="Q42" s="76"/>
      <c r="R42" s="77"/>
      <c r="S42" s="76"/>
      <c r="T42" s="76"/>
      <c r="U42" s="67"/>
    </row>
    <row r="43" spans="1:21" x14ac:dyDescent="0.25">
      <c r="A43" s="76"/>
      <c r="B43" s="76"/>
      <c r="C43" s="76"/>
      <c r="D43" s="76"/>
      <c r="E43" s="67"/>
      <c r="F43" s="76"/>
      <c r="G43" s="76"/>
      <c r="H43" s="76"/>
      <c r="I43" s="71"/>
      <c r="J43" s="76"/>
      <c r="K43" s="76"/>
      <c r="L43" s="76"/>
      <c r="M43" s="77"/>
      <c r="N43" s="77"/>
      <c r="O43" s="76"/>
      <c r="P43" s="78"/>
      <c r="Q43" s="76"/>
      <c r="R43" s="77"/>
      <c r="S43" s="76"/>
      <c r="T43" s="76"/>
      <c r="U43" s="67"/>
    </row>
    <row r="44" spans="1:21" x14ac:dyDescent="0.25">
      <c r="A44" s="76"/>
      <c r="B44" s="76"/>
      <c r="C44" s="76"/>
      <c r="D44" s="76"/>
      <c r="E44" s="67"/>
      <c r="F44" s="76"/>
      <c r="G44" s="76"/>
      <c r="H44" s="76"/>
      <c r="I44" s="71"/>
      <c r="J44" s="76"/>
      <c r="K44" s="76"/>
      <c r="L44" s="76"/>
      <c r="M44" s="77"/>
      <c r="N44" s="77"/>
      <c r="O44" s="76"/>
      <c r="P44" s="78"/>
      <c r="Q44" s="76"/>
      <c r="R44" s="77"/>
      <c r="S44" s="76"/>
      <c r="T44" s="76"/>
      <c r="U44" s="67"/>
    </row>
    <row r="45" spans="1:21" x14ac:dyDescent="0.25">
      <c r="A45" s="76"/>
      <c r="B45" s="76"/>
      <c r="C45" s="76"/>
      <c r="D45" s="76"/>
      <c r="E45" s="67"/>
      <c r="F45" s="76"/>
      <c r="G45" s="76"/>
      <c r="H45" s="76"/>
      <c r="I45" s="71"/>
      <c r="J45" s="76"/>
      <c r="K45" s="76"/>
      <c r="L45" s="76"/>
      <c r="M45" s="77"/>
      <c r="N45" s="77"/>
      <c r="O45" s="76"/>
      <c r="P45" s="78"/>
      <c r="Q45" s="76"/>
      <c r="R45" s="77"/>
      <c r="S45" s="76"/>
      <c r="T45" s="76"/>
      <c r="U45" s="67"/>
    </row>
    <row r="46" spans="1:21" x14ac:dyDescent="0.25">
      <c r="A46" s="76"/>
      <c r="B46" s="76"/>
      <c r="C46" s="76"/>
      <c r="D46" s="76"/>
      <c r="E46" s="67"/>
      <c r="F46" s="76"/>
      <c r="G46" s="76"/>
      <c r="H46" s="76"/>
      <c r="I46" s="71"/>
      <c r="J46" s="76"/>
      <c r="K46" s="76"/>
      <c r="L46" s="76"/>
      <c r="M46" s="77"/>
      <c r="N46" s="77"/>
      <c r="O46" s="76"/>
      <c r="P46" s="78"/>
      <c r="Q46" s="76"/>
      <c r="R46" s="77"/>
      <c r="S46" s="76"/>
      <c r="T46" s="76"/>
      <c r="U46" s="67"/>
    </row>
    <row r="47" spans="1:21" x14ac:dyDescent="0.25">
      <c r="A47" s="76"/>
      <c r="B47" s="76"/>
      <c r="C47" s="76"/>
      <c r="D47" s="76"/>
      <c r="E47" s="67"/>
      <c r="F47" s="76"/>
      <c r="G47" s="76"/>
      <c r="H47" s="76"/>
      <c r="I47" s="71"/>
      <c r="J47" s="76"/>
      <c r="K47" s="76"/>
      <c r="L47" s="76"/>
      <c r="M47" s="77"/>
      <c r="N47" s="77"/>
      <c r="O47" s="76"/>
      <c r="P47" s="78"/>
      <c r="Q47" s="76"/>
      <c r="R47" s="77"/>
      <c r="S47" s="76"/>
      <c r="T47" s="76"/>
      <c r="U47" s="67"/>
    </row>
    <row r="48" spans="1:21" x14ac:dyDescent="0.25">
      <c r="A48" s="76"/>
      <c r="B48" s="76"/>
      <c r="C48" s="76"/>
      <c r="D48" s="76"/>
      <c r="E48" s="67"/>
      <c r="F48" s="76"/>
      <c r="G48" s="76"/>
      <c r="H48" s="76"/>
      <c r="I48" s="71"/>
      <c r="J48" s="76"/>
      <c r="K48" s="76"/>
      <c r="L48" s="76"/>
      <c r="M48" s="77"/>
      <c r="N48" s="77"/>
      <c r="O48" s="76"/>
      <c r="P48" s="78"/>
      <c r="Q48" s="76"/>
      <c r="R48" s="77"/>
      <c r="S48" s="76"/>
      <c r="T48" s="76"/>
      <c r="U48" s="67"/>
    </row>
    <row r="49" spans="1:21" x14ac:dyDescent="0.25">
      <c r="A49" s="76"/>
      <c r="B49" s="76"/>
      <c r="C49" s="76"/>
      <c r="D49" s="76"/>
      <c r="E49" s="67"/>
      <c r="F49" s="76"/>
      <c r="G49" s="76"/>
      <c r="H49" s="76"/>
      <c r="I49" s="71"/>
      <c r="J49" s="76"/>
      <c r="K49" s="76"/>
      <c r="L49" s="76"/>
      <c r="M49" s="77"/>
      <c r="N49" s="77"/>
      <c r="O49" s="76"/>
      <c r="P49" s="78"/>
      <c r="Q49" s="76"/>
      <c r="R49" s="77"/>
      <c r="S49" s="76"/>
      <c r="T49" s="76"/>
      <c r="U49" s="67"/>
    </row>
    <row r="50" spans="1:21" x14ac:dyDescent="0.25">
      <c r="A50" s="76"/>
      <c r="B50" s="76"/>
      <c r="C50" s="76"/>
      <c r="D50" s="76"/>
      <c r="E50" s="67"/>
      <c r="F50" s="76"/>
      <c r="G50" s="76"/>
      <c r="H50" s="76"/>
      <c r="I50" s="71"/>
      <c r="J50" s="76"/>
      <c r="K50" s="76"/>
      <c r="L50" s="76"/>
      <c r="M50" s="77"/>
      <c r="N50" s="77"/>
      <c r="O50" s="76"/>
      <c r="P50" s="78"/>
      <c r="Q50" s="76"/>
      <c r="R50" s="77"/>
      <c r="S50" s="76"/>
      <c r="T50" s="76"/>
      <c r="U50" s="67"/>
    </row>
  </sheetData>
  <autoFilter ref="A9:U9"/>
  <customSheetViews>
    <customSheetView guid="{70E973AE-1D2E-4973-8012-487E827A3802}" scale="70" showAutoFilter="1">
      <pane ySplit="8" topLeftCell="A16" activePane="bottomLeft" state="frozen"/>
      <selection pane="bottomLeft" activeCell="C5" sqref="C5"/>
      <pageMargins left="0.7" right="0.7" top="0.75" bottom="0.75" header="0.3" footer="0.3"/>
      <autoFilter ref="A8:U27"/>
    </customSheetView>
    <customSheetView guid="{C82E1D82-CC33-4159-8967-F562CE5147B7}" scale="70" showAutoFilter="1">
      <pane ySplit="8" topLeftCell="A16" activePane="bottomLeft" state="frozen"/>
      <selection pane="bottomLeft" activeCell="C5" sqref="C5"/>
      <pageMargins left="0.7" right="0.7" top="0.75" bottom="0.75" header="0.3" footer="0.3"/>
      <autoFilter ref="A8:U27"/>
    </customSheetView>
  </customSheetViews>
  <mergeCells count="4">
    <mergeCell ref="A8:N8"/>
    <mergeCell ref="P8:U8"/>
    <mergeCell ref="A1:B4"/>
    <mergeCell ref="C1:S4"/>
  </mergeCells>
  <conditionalFormatting sqref="S9:T9 S7:T7">
    <cfRule type="cellIs" dxfId="125" priority="94" stopIfTrue="1" operator="equal">
      <formula>"1: Cumple Parcialmente"</formula>
    </cfRule>
  </conditionalFormatting>
  <conditionalFormatting sqref="U9 U7">
    <cfRule type="cellIs" dxfId="124" priority="101" stopIfTrue="1" operator="equal">
      <formula>"ABIERTA"</formula>
    </cfRule>
    <cfRule type="cellIs" dxfId="123" priority="102" stopIfTrue="1" operator="equal">
      <formula>"CERRADA"</formula>
    </cfRule>
  </conditionalFormatting>
  <conditionalFormatting sqref="S9:T9 S7:T7">
    <cfRule type="cellIs" dxfId="122" priority="96" stopIfTrue="1" operator="equal">
      <formula>"2: Cumple "</formula>
    </cfRule>
  </conditionalFormatting>
  <conditionalFormatting sqref="S9:T9 S7:T7">
    <cfRule type="cellIs" dxfId="121" priority="95" stopIfTrue="1" operator="equal">
      <formula>"0: No cumple"</formula>
    </cfRule>
  </conditionalFormatting>
  <conditionalFormatting sqref="S5:T6">
    <cfRule type="cellIs" dxfId="120" priority="7" stopIfTrue="1" operator="equal">
      <formula>"1: Cumple Parcialmente"</formula>
    </cfRule>
  </conditionalFormatting>
  <conditionalFormatting sqref="U5:U6">
    <cfRule type="cellIs" dxfId="119" priority="10" stopIfTrue="1" operator="equal">
      <formula>"ABIERTA"</formula>
    </cfRule>
    <cfRule type="cellIs" dxfId="118" priority="11" stopIfTrue="1" operator="equal">
      <formula>"CERRADA"</formula>
    </cfRule>
  </conditionalFormatting>
  <conditionalFormatting sqref="S5:T6">
    <cfRule type="cellIs" dxfId="117" priority="9" stopIfTrue="1" operator="equal">
      <formula>"2: Cumple "</formula>
    </cfRule>
  </conditionalFormatting>
  <conditionalFormatting sqref="S5:T6">
    <cfRule type="cellIs" dxfId="116" priority="8" stopIfTrue="1" operator="equal">
      <formula>"0: No cumple"</formula>
    </cfRule>
  </conditionalFormatting>
  <conditionalFormatting sqref="D6">
    <cfRule type="iconSet" priority="4">
      <iconSet iconSet="3Symbols">
        <cfvo type="percent" val="0"/>
        <cfvo type="formula" val="$B$6*(0.3)"/>
        <cfvo type="formula" val="$B$6*(0.9)"/>
      </iconSet>
    </cfRule>
    <cfRule type="cellIs" dxfId="115" priority="5" operator="equal">
      <formula>$B$6</formula>
    </cfRule>
    <cfRule type="cellIs" dxfId="114" priority="6" operator="equal">
      <formula>0</formula>
    </cfRule>
  </conditionalFormatting>
  <conditionalFormatting sqref="F6">
    <cfRule type="cellIs" dxfId="113" priority="1" operator="equal">
      <formula>0</formula>
    </cfRule>
    <cfRule type="cellIs" dxfId="112" priority="2" operator="equal">
      <formula>$B$6</formula>
    </cfRule>
  </conditionalFormatting>
  <dataValidations disablePrompts="1" count="2">
    <dataValidation type="whole" allowBlank="1" showInputMessage="1" showErrorMessage="1" sqref="B10:B50">
      <formula1>2014</formula1>
      <formula2>2050</formula2>
    </dataValidation>
    <dataValidation type="date" allowBlank="1" showInputMessage="1" showErrorMessage="1" sqref="M10:N50 R10:R50">
      <formula1>41640</formula1>
      <formula2>55153</formula2>
    </dataValidation>
  </dataValidations>
  <pageMargins left="0.70866141732283472" right="0.70866141732283472" top="0.74803149606299213" bottom="0.74803149606299213" header="0.31496062992125984" footer="0.31496062992125984"/>
  <pageSetup orientation="portrait" r:id="rId1"/>
  <headerFooter>
    <oddFooter>&amp;C&amp;"Century Gothic,Negrita"&amp;9Nota: &amp;"Century Gothic,Normal"Si este documento se encuentra impreso se considera Copia no Controlada. La versión vigente está publicada en el sitio web del Instituto Distrital de la Gestión del Riesgo y Cambio Climático.</oddFooter>
  </headerFooter>
  <drawing r:id="rId2"/>
  <extLst>
    <ext xmlns:x14="http://schemas.microsoft.com/office/spreadsheetml/2009/9/main" uri="{78C0D931-6437-407d-A8EE-F0AAD7539E65}">
      <x14:conditionalFormattings>
        <x14:conditionalFormatting xmlns:xm="http://schemas.microsoft.com/office/excel/2006/main">
          <x14:cfRule type="cellIs" priority="90" operator="equal" id="{ABA1283D-7BED-4EAA-802F-03C69EA3DC10}">
            <xm:f>'DICCIONARIO DE DATOS'!$F$3</xm:f>
            <x14:dxf>
              <font>
                <color rgb="FF9C0006"/>
              </font>
              <fill>
                <patternFill>
                  <bgColor rgb="FFFFC7CE"/>
                </patternFill>
              </fill>
            </x14:dxf>
          </x14:cfRule>
          <x14:cfRule type="cellIs" priority="91" operator="equal" id="{B38A17B8-DFE5-4B3B-A95E-2E5C8206DB7F}">
            <xm:f>'DICCIONARIO DE DATOS'!$F$2</xm:f>
            <x14:dxf>
              <font>
                <color rgb="FF006100"/>
              </font>
              <fill>
                <patternFill>
                  <bgColor rgb="FFC6EFCE"/>
                </patternFill>
              </fill>
            </x14:dxf>
          </x14:cfRule>
          <xm:sqref>T10:T50</xm:sqref>
        </x14:conditionalFormatting>
        <x14:conditionalFormatting xmlns:xm="http://schemas.microsoft.com/office/excel/2006/main">
          <x14:cfRule type="cellIs" priority="88" operator="equal" id="{3ACF44C9-F54D-47C7-8EDC-07D9BF9879C2}">
            <xm:f>'DICCIONARIO DE DATOS'!$E$3</xm:f>
            <x14:dxf>
              <font>
                <color rgb="FF9C0006"/>
              </font>
              <fill>
                <patternFill>
                  <bgColor rgb="FFFFC7CE"/>
                </patternFill>
              </fill>
            </x14:dxf>
          </x14:cfRule>
          <x14:cfRule type="cellIs" priority="89" operator="equal" id="{470A7E96-E271-4EC6-B05A-69D3370278E6}">
            <xm:f>'DICCIONARIO DE DATOS'!$E$2</xm:f>
            <x14:dxf>
              <font>
                <color rgb="FF006100"/>
              </font>
              <fill>
                <patternFill>
                  <bgColor rgb="FFC6EFCE"/>
                </patternFill>
              </fill>
            </x14:dxf>
          </x14:cfRule>
          <xm:sqref>S10:S50</xm:sqref>
        </x14:conditionalFormatting>
        <x14:conditionalFormatting xmlns:xm="http://schemas.microsoft.com/office/excel/2006/main">
          <x14:cfRule type="cellIs" priority="12" operator="equal" id="{267E0038-5207-4C2E-AFA6-273B0FC64B67}">
            <xm:f>'DICCIONARIO DE DATOS'!$G$3</xm:f>
            <x14:dxf>
              <font>
                <color rgb="FF9C0006"/>
              </font>
              <fill>
                <patternFill>
                  <bgColor rgb="FFFFC7CE"/>
                </patternFill>
              </fill>
            </x14:dxf>
          </x14:cfRule>
          <x14:cfRule type="cellIs" priority="13" operator="equal" id="{AC636644-417B-4621-9517-6B4DA117CE42}">
            <xm:f>'DICCIONARIO DE DATOS'!$G$2</xm:f>
            <x14:dxf>
              <font>
                <color rgb="FF006100"/>
              </font>
              <fill>
                <patternFill>
                  <bgColor rgb="FFC6EFCE"/>
                </patternFill>
              </fill>
            </x14:dxf>
          </x14:cfRule>
          <xm:sqref>U10:U50</xm:sqref>
        </x14:conditionalFormatting>
        <x14:conditionalFormatting xmlns:xm="http://schemas.microsoft.com/office/excel/2006/main">
          <x14:cfRule type="iconSet" priority="3" id="{D51F8868-A2F4-4521-AAE5-A92516CFD8EF}">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'DICCIONARIO DE DATOS'!$A$2:$A$10</xm:f>
          </x14:formula1>
          <xm:sqref>J10:J50</xm:sqref>
        </x14:dataValidation>
        <x14:dataValidation type="list" allowBlank="1" showInputMessage="1" showErrorMessage="1">
          <x14:formula1>
            <xm:f>'DICCIONARIO DE DATOS'!$B$2:$B$18</xm:f>
          </x14:formula1>
          <xm:sqref>K10:K50</xm:sqref>
        </x14:dataValidation>
        <x14:dataValidation type="list" allowBlank="1" showInputMessage="1" showErrorMessage="1">
          <x14:formula1>
            <xm:f>'DICCIONARIO DE DATOS'!$E$2:$E$3</xm:f>
          </x14:formula1>
          <xm:sqref>S10:S50</xm:sqref>
        </x14:dataValidation>
        <x14:dataValidation type="list" allowBlank="1" showInputMessage="1" showErrorMessage="1">
          <x14:formula1>
            <xm:f>'DICCIONARIO DE DATOS'!$F$2:$F$3</xm:f>
          </x14:formula1>
          <xm:sqref>T10:T50</xm:sqref>
        </x14:dataValidation>
        <x14:dataValidation type="list" allowBlank="1" showInputMessage="1" showErrorMessage="1">
          <x14:formula1>
            <xm:f>'DICCIONARIO DE DATOS'!$G$2:$G$5</xm:f>
          </x14:formula1>
          <xm:sqref>U10:U50</xm:sqref>
        </x14:dataValidation>
        <x14:dataValidation type="list" allowBlank="1" showInputMessage="1" showErrorMessage="1">
          <x14:formula1>
            <xm:f>'DICCIONARIO DE DATOS'!$D$2:$D$4</xm:f>
          </x14:formula1>
          <xm:sqref>I10:I50</xm:sqref>
        </x14:dataValidation>
        <x14:dataValidation type="list" allowBlank="1" showInputMessage="1" showErrorMessage="1">
          <x14:formula1>
            <xm:f>'DICCIONARIO DE DATOS'!$C$2:$C$3</xm:f>
          </x14:formula1>
          <xm:sqref>E10:E50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U50"/>
  <sheetViews>
    <sheetView topLeftCell="A9" zoomScale="70" zoomScaleNormal="70" zoomScalePageLayoutView="70" workbookViewId="0">
      <selection activeCell="A9" sqref="A9"/>
    </sheetView>
  </sheetViews>
  <sheetFormatPr baseColWidth="10" defaultRowHeight="12.75" x14ac:dyDescent="0.25"/>
  <cols>
    <col min="1" max="4" width="25.7109375" style="74" customWidth="1"/>
    <col min="5" max="5" width="25.7109375" style="79" customWidth="1"/>
    <col min="6" max="6" width="25.7109375" style="74" customWidth="1"/>
    <col min="7" max="7" width="42" style="74" customWidth="1"/>
    <col min="8" max="8" width="46.5703125" style="74" customWidth="1"/>
    <col min="9" max="9" width="18.42578125" style="74" customWidth="1"/>
    <col min="10" max="11" width="25.7109375" style="74" customWidth="1"/>
    <col min="12" max="12" width="28" style="74" customWidth="1"/>
    <col min="13" max="13" width="16.7109375" style="73" customWidth="1"/>
    <col min="14" max="14" width="19" style="73" customWidth="1"/>
    <col min="15" max="15" width="51.85546875" style="74" customWidth="1"/>
    <col min="16" max="16" width="25.7109375" style="93" customWidth="1"/>
    <col min="17" max="17" width="70" style="74" customWidth="1"/>
    <col min="18" max="18" width="20.140625" style="73" customWidth="1"/>
    <col min="19" max="21" width="25.7109375" style="74" customWidth="1"/>
    <col min="22" max="16384" width="11.42578125" style="74"/>
  </cols>
  <sheetData>
    <row r="1" spans="1:21" s="79" customFormat="1" ht="31.5" customHeight="1" x14ac:dyDescent="0.25">
      <c r="A1" s="133"/>
      <c r="B1" s="134"/>
      <c r="C1" s="132" t="s">
        <v>124</v>
      </c>
      <c r="D1" s="132"/>
      <c r="E1" s="132"/>
      <c r="F1" s="132"/>
      <c r="G1" s="132"/>
      <c r="H1" s="132"/>
      <c r="I1" s="132"/>
      <c r="J1" s="132"/>
      <c r="K1" s="132"/>
      <c r="L1" s="132"/>
      <c r="M1" s="132"/>
      <c r="N1" s="132"/>
      <c r="O1" s="132"/>
      <c r="P1" s="132"/>
      <c r="Q1" s="132"/>
      <c r="R1" s="132"/>
      <c r="S1" s="132"/>
      <c r="T1" s="67" t="s">
        <v>120</v>
      </c>
      <c r="U1" s="67" t="s">
        <v>125</v>
      </c>
    </row>
    <row r="2" spans="1:21" s="79" customFormat="1" ht="31.5" customHeight="1" x14ac:dyDescent="0.25">
      <c r="A2" s="135"/>
      <c r="B2" s="136"/>
      <c r="C2" s="132"/>
      <c r="D2" s="132"/>
      <c r="E2" s="132"/>
      <c r="F2" s="132"/>
      <c r="G2" s="132"/>
      <c r="H2" s="132"/>
      <c r="I2" s="132"/>
      <c r="J2" s="132"/>
      <c r="K2" s="132"/>
      <c r="L2" s="132"/>
      <c r="M2" s="132"/>
      <c r="N2" s="132"/>
      <c r="O2" s="132"/>
      <c r="P2" s="132"/>
      <c r="Q2" s="132"/>
      <c r="R2" s="132"/>
      <c r="S2" s="132"/>
      <c r="T2" s="67" t="s">
        <v>121</v>
      </c>
      <c r="U2" s="67">
        <v>10</v>
      </c>
    </row>
    <row r="3" spans="1:21" s="79" customFormat="1" ht="31.5" customHeight="1" x14ac:dyDescent="0.25">
      <c r="A3" s="135"/>
      <c r="B3" s="136"/>
      <c r="C3" s="132"/>
      <c r="D3" s="132"/>
      <c r="E3" s="132"/>
      <c r="F3" s="132"/>
      <c r="G3" s="132"/>
      <c r="H3" s="132"/>
      <c r="I3" s="132"/>
      <c r="J3" s="132"/>
      <c r="K3" s="132"/>
      <c r="L3" s="132"/>
      <c r="M3" s="132"/>
      <c r="N3" s="132"/>
      <c r="O3" s="132"/>
      <c r="P3" s="132"/>
      <c r="Q3" s="132"/>
      <c r="R3" s="132"/>
      <c r="S3" s="132"/>
      <c r="T3" s="67" t="s">
        <v>122</v>
      </c>
      <c r="U3" s="67" t="s">
        <v>130</v>
      </c>
    </row>
    <row r="4" spans="1:21" s="79" customFormat="1" ht="31.5" customHeight="1" thickBot="1" x14ac:dyDescent="0.3">
      <c r="A4" s="137"/>
      <c r="B4" s="138"/>
      <c r="C4" s="132"/>
      <c r="D4" s="132"/>
      <c r="E4" s="132"/>
      <c r="F4" s="132"/>
      <c r="G4" s="132"/>
      <c r="H4" s="132"/>
      <c r="I4" s="132"/>
      <c r="J4" s="132"/>
      <c r="K4" s="132"/>
      <c r="L4" s="132"/>
      <c r="M4" s="132"/>
      <c r="N4" s="132"/>
      <c r="O4" s="132"/>
      <c r="P4" s="132"/>
      <c r="Q4" s="132"/>
      <c r="R4" s="132"/>
      <c r="S4" s="132"/>
      <c r="T4" s="67" t="s">
        <v>123</v>
      </c>
      <c r="U4" s="68">
        <v>44467</v>
      </c>
    </row>
    <row r="5" spans="1:21" s="70" customFormat="1" ht="65.25" customHeight="1" x14ac:dyDescent="0.25">
      <c r="A5" s="58" t="s">
        <v>10</v>
      </c>
      <c r="B5" s="59" t="s">
        <v>79</v>
      </c>
      <c r="C5" s="59" t="s">
        <v>74</v>
      </c>
      <c r="D5" s="60" t="s">
        <v>86</v>
      </c>
      <c r="E5" s="61" t="s">
        <v>72</v>
      </c>
      <c r="F5" s="62" t="s">
        <v>73</v>
      </c>
      <c r="G5" s="80"/>
      <c r="H5" s="80"/>
      <c r="I5" s="80"/>
      <c r="J5" s="80"/>
      <c r="K5" s="80"/>
      <c r="L5" s="80"/>
      <c r="M5" s="80"/>
      <c r="N5" s="80"/>
      <c r="O5" s="80"/>
      <c r="P5" s="80"/>
      <c r="Q5" s="80"/>
      <c r="R5" s="80"/>
      <c r="S5" s="8"/>
      <c r="T5" s="8"/>
      <c r="U5" s="54"/>
    </row>
    <row r="6" spans="1:21" s="70" customFormat="1" ht="53.25" customHeight="1" thickBot="1" x14ac:dyDescent="0.3">
      <c r="A6" s="56" t="s">
        <v>29</v>
      </c>
      <c r="B6" s="57">
        <f>COUNTIF(K10:K1048576,"CONOCIMIENTO DEL RIESGO Y EFECTOS DEL CAMBIO CLIMÁTICO")</f>
        <v>0</v>
      </c>
      <c r="C6" s="57">
        <f>COUNTIFS(K10:K1048576,"CONOCIMIENTO DEL RIESGO Y EFECTOS DEL CAMBIO CLIMÁTICO",U10:U1048576,"NO INICIADA")</f>
        <v>0</v>
      </c>
      <c r="D6" s="55">
        <f>COUNTIFS(K10:K1048576,"CONOCIMIENTO DEL RIESGO Y EFECTOS DEL CAMBIO CLIMÁTICO",U10:U1048576,"CERRADA")</f>
        <v>0</v>
      </c>
      <c r="E6" s="57">
        <f>COUNTIFS(K10:K1048576,"CONOCIMIENTO DEL RIESGO Y EFECTOS DEL CAMBIO CLIMÁTICO",U10:U1048576,"ABIERTA EN DESARROLLO")</f>
        <v>0</v>
      </c>
      <c r="F6" s="57">
        <f>COUNTIFS(K10:K1048576,"CONOCIMIENTO DEL RIESGO Y EFECTOS DEL CAMBIO CLIMÁTICO",U10:U1048576,"ABIERTA VENCIDA")</f>
        <v>0</v>
      </c>
      <c r="G6" s="80"/>
      <c r="H6" s="80"/>
      <c r="I6" s="80"/>
      <c r="J6" s="80"/>
      <c r="K6" s="80"/>
      <c r="L6" s="80"/>
      <c r="M6" s="80"/>
      <c r="N6" s="80"/>
      <c r="O6" s="80"/>
      <c r="P6" s="80"/>
      <c r="Q6" s="80"/>
      <c r="R6" s="80"/>
      <c r="S6" s="8"/>
      <c r="T6" s="8"/>
      <c r="U6" s="54"/>
    </row>
    <row r="7" spans="1:21" s="70" customFormat="1" ht="18" customHeight="1" x14ac:dyDescent="0.25">
      <c r="A7" s="80"/>
      <c r="B7" s="80"/>
      <c r="C7" s="92"/>
      <c r="D7" s="80"/>
      <c r="E7" s="80"/>
      <c r="F7" s="80"/>
      <c r="G7" s="80"/>
      <c r="H7" s="80"/>
      <c r="I7" s="80"/>
      <c r="J7" s="80"/>
      <c r="K7" s="80"/>
      <c r="L7" s="80"/>
      <c r="M7" s="80"/>
      <c r="N7" s="80"/>
      <c r="O7" s="80"/>
      <c r="P7" s="80"/>
      <c r="Q7" s="80"/>
      <c r="R7" s="80"/>
      <c r="S7" s="8"/>
      <c r="T7" s="8"/>
      <c r="U7" s="54"/>
    </row>
    <row r="8" spans="1:21" s="70" customFormat="1" ht="54" customHeight="1" x14ac:dyDescent="0.25">
      <c r="A8" s="129" t="s">
        <v>0</v>
      </c>
      <c r="B8" s="129"/>
      <c r="C8" s="129"/>
      <c r="D8" s="129"/>
      <c r="E8" s="129"/>
      <c r="F8" s="129"/>
      <c r="G8" s="129"/>
      <c r="H8" s="129"/>
      <c r="I8" s="129"/>
      <c r="J8" s="129"/>
      <c r="K8" s="129"/>
      <c r="L8" s="129"/>
      <c r="M8" s="129"/>
      <c r="N8" s="130"/>
      <c r="O8" s="83" t="s">
        <v>1</v>
      </c>
      <c r="P8" s="131" t="s">
        <v>53</v>
      </c>
      <c r="Q8" s="129"/>
      <c r="R8" s="129"/>
      <c r="S8" s="129"/>
      <c r="T8" s="129"/>
      <c r="U8" s="130"/>
    </row>
    <row r="9" spans="1:21" s="70" customFormat="1" ht="71.25" customHeight="1" x14ac:dyDescent="0.25">
      <c r="A9" s="9" t="s">
        <v>2</v>
      </c>
      <c r="B9" s="9" t="s">
        <v>3</v>
      </c>
      <c r="C9" s="9" t="s">
        <v>4</v>
      </c>
      <c r="D9" s="9" t="s">
        <v>5</v>
      </c>
      <c r="E9" s="9" t="s">
        <v>61</v>
      </c>
      <c r="F9" s="9" t="s">
        <v>60</v>
      </c>
      <c r="G9" s="9" t="s">
        <v>7</v>
      </c>
      <c r="H9" s="9" t="s">
        <v>8</v>
      </c>
      <c r="I9" s="9" t="s">
        <v>6</v>
      </c>
      <c r="J9" s="9" t="s">
        <v>9</v>
      </c>
      <c r="K9" s="9" t="s">
        <v>10</v>
      </c>
      <c r="L9" s="9" t="s">
        <v>11</v>
      </c>
      <c r="M9" s="10" t="s">
        <v>12</v>
      </c>
      <c r="N9" s="10" t="s">
        <v>13</v>
      </c>
      <c r="O9" s="84" t="s">
        <v>14</v>
      </c>
      <c r="P9" s="66" t="s">
        <v>87</v>
      </c>
      <c r="Q9" s="84" t="s">
        <v>15</v>
      </c>
      <c r="R9" s="85" t="s">
        <v>52</v>
      </c>
      <c r="S9" s="84" t="s">
        <v>16</v>
      </c>
      <c r="T9" s="84" t="s">
        <v>17</v>
      </c>
      <c r="U9" s="86" t="s">
        <v>85</v>
      </c>
    </row>
    <row r="10" spans="1:21" x14ac:dyDescent="0.25">
      <c r="A10" s="71"/>
      <c r="B10" s="71"/>
      <c r="C10" s="71"/>
      <c r="D10" s="71"/>
      <c r="E10" s="67"/>
      <c r="F10" s="71"/>
      <c r="G10" s="71"/>
      <c r="H10" s="71"/>
      <c r="I10" s="71"/>
      <c r="J10" s="71"/>
      <c r="K10" s="71"/>
      <c r="L10" s="71"/>
      <c r="M10" s="91"/>
      <c r="N10" s="91"/>
      <c r="O10" s="71"/>
      <c r="P10" s="72"/>
      <c r="Q10" s="71"/>
      <c r="R10" s="91"/>
      <c r="S10" s="71"/>
      <c r="T10" s="71"/>
      <c r="U10" s="71"/>
    </row>
    <row r="11" spans="1:21" x14ac:dyDescent="0.25">
      <c r="A11" s="71"/>
      <c r="B11" s="71"/>
      <c r="C11" s="71"/>
      <c r="D11" s="71"/>
      <c r="E11" s="67"/>
      <c r="F11" s="71"/>
      <c r="G11" s="71"/>
      <c r="H11" s="71"/>
      <c r="I11" s="71"/>
      <c r="J11" s="71"/>
      <c r="K11" s="71"/>
      <c r="L11" s="71"/>
      <c r="M11" s="91"/>
      <c r="N11" s="91"/>
      <c r="O11" s="71"/>
      <c r="P11" s="72"/>
      <c r="Q11" s="71"/>
      <c r="R11" s="91"/>
      <c r="S11" s="71"/>
      <c r="T11" s="71"/>
      <c r="U11" s="71"/>
    </row>
    <row r="12" spans="1:21" x14ac:dyDescent="0.25">
      <c r="A12" s="71"/>
      <c r="B12" s="71"/>
      <c r="C12" s="71"/>
      <c r="D12" s="71"/>
      <c r="E12" s="67"/>
      <c r="F12" s="71"/>
      <c r="G12" s="71"/>
      <c r="H12" s="71"/>
      <c r="I12" s="71"/>
      <c r="J12" s="71"/>
      <c r="K12" s="71"/>
      <c r="L12" s="71"/>
      <c r="M12" s="91"/>
      <c r="N12" s="91"/>
      <c r="O12" s="71"/>
      <c r="P12" s="72"/>
      <c r="Q12" s="71"/>
      <c r="R12" s="91"/>
      <c r="S12" s="71"/>
      <c r="T12" s="71"/>
      <c r="U12" s="71"/>
    </row>
    <row r="13" spans="1:21" x14ac:dyDescent="0.25">
      <c r="A13" s="71"/>
      <c r="B13" s="71"/>
      <c r="C13" s="71"/>
      <c r="D13" s="71"/>
      <c r="E13" s="67"/>
      <c r="F13" s="71"/>
      <c r="G13" s="71"/>
      <c r="H13" s="71"/>
      <c r="I13" s="71"/>
      <c r="J13" s="71"/>
      <c r="K13" s="71"/>
      <c r="L13" s="71"/>
      <c r="M13" s="91"/>
      <c r="N13" s="91"/>
      <c r="O13" s="71"/>
      <c r="P13" s="72"/>
      <c r="Q13" s="71"/>
      <c r="R13" s="91"/>
      <c r="S13" s="71"/>
      <c r="T13" s="71"/>
      <c r="U13" s="71"/>
    </row>
    <row r="14" spans="1:21" x14ac:dyDescent="0.25">
      <c r="A14" s="71"/>
      <c r="B14" s="71"/>
      <c r="C14" s="71"/>
      <c r="D14" s="71"/>
      <c r="E14" s="67"/>
      <c r="F14" s="71"/>
      <c r="G14" s="71"/>
      <c r="H14" s="71"/>
      <c r="I14" s="71"/>
      <c r="J14" s="71"/>
      <c r="K14" s="71"/>
      <c r="L14" s="71"/>
      <c r="M14" s="91"/>
      <c r="N14" s="91"/>
      <c r="O14" s="71"/>
      <c r="P14" s="72"/>
      <c r="Q14" s="71"/>
      <c r="R14" s="91"/>
      <c r="S14" s="71"/>
      <c r="T14" s="71"/>
      <c r="U14" s="71"/>
    </row>
    <row r="15" spans="1:21" x14ac:dyDescent="0.25">
      <c r="A15" s="71"/>
      <c r="B15" s="71"/>
      <c r="C15" s="71"/>
      <c r="D15" s="71"/>
      <c r="E15" s="67"/>
      <c r="F15" s="71"/>
      <c r="G15" s="71"/>
      <c r="H15" s="71"/>
      <c r="I15" s="71"/>
      <c r="J15" s="71"/>
      <c r="K15" s="71"/>
      <c r="L15" s="71"/>
      <c r="M15" s="91"/>
      <c r="N15" s="91"/>
      <c r="O15" s="71"/>
      <c r="P15" s="72"/>
      <c r="Q15" s="71"/>
      <c r="R15" s="91"/>
      <c r="S15" s="71"/>
      <c r="T15" s="71"/>
      <c r="U15" s="71"/>
    </row>
    <row r="16" spans="1:21" x14ac:dyDescent="0.25">
      <c r="A16" s="71"/>
      <c r="B16" s="71"/>
      <c r="C16" s="71"/>
      <c r="D16" s="71"/>
      <c r="E16" s="67"/>
      <c r="F16" s="71"/>
      <c r="G16" s="71"/>
      <c r="H16" s="71"/>
      <c r="I16" s="71"/>
      <c r="J16" s="71"/>
      <c r="K16" s="71"/>
      <c r="L16" s="71"/>
      <c r="M16" s="91"/>
      <c r="N16" s="91"/>
      <c r="O16" s="71"/>
      <c r="P16" s="72"/>
      <c r="Q16" s="71"/>
      <c r="R16" s="91"/>
      <c r="S16" s="71"/>
      <c r="T16" s="71"/>
      <c r="U16" s="71"/>
    </row>
    <row r="17" spans="1:21" x14ac:dyDescent="0.25">
      <c r="A17" s="71"/>
      <c r="B17" s="71"/>
      <c r="C17" s="71"/>
      <c r="D17" s="71"/>
      <c r="E17" s="67"/>
      <c r="F17" s="71"/>
      <c r="G17" s="71"/>
      <c r="H17" s="71"/>
      <c r="I17" s="71"/>
      <c r="J17" s="71"/>
      <c r="K17" s="71"/>
      <c r="L17" s="71"/>
      <c r="M17" s="91"/>
      <c r="N17" s="91"/>
      <c r="O17" s="71"/>
      <c r="P17" s="72"/>
      <c r="Q17" s="71"/>
      <c r="R17" s="91"/>
      <c r="S17" s="71"/>
      <c r="T17" s="71"/>
      <c r="U17" s="71"/>
    </row>
    <row r="18" spans="1:21" x14ac:dyDescent="0.25">
      <c r="A18" s="71"/>
      <c r="B18" s="71"/>
      <c r="C18" s="71"/>
      <c r="D18" s="71"/>
      <c r="E18" s="67"/>
      <c r="F18" s="71"/>
      <c r="G18" s="71"/>
      <c r="H18" s="71"/>
      <c r="I18" s="71"/>
      <c r="J18" s="71"/>
      <c r="K18" s="71"/>
      <c r="L18" s="71"/>
      <c r="M18" s="91"/>
      <c r="N18" s="91"/>
      <c r="O18" s="71"/>
      <c r="P18" s="72"/>
      <c r="Q18" s="71"/>
      <c r="R18" s="91"/>
      <c r="S18" s="71"/>
      <c r="T18" s="71"/>
      <c r="U18" s="71"/>
    </row>
    <row r="19" spans="1:21" x14ac:dyDescent="0.25">
      <c r="A19" s="71"/>
      <c r="B19" s="71"/>
      <c r="C19" s="71"/>
      <c r="D19" s="71"/>
      <c r="E19" s="67"/>
      <c r="F19" s="71"/>
      <c r="G19" s="71"/>
      <c r="H19" s="71"/>
      <c r="I19" s="71"/>
      <c r="J19" s="71"/>
      <c r="K19" s="71"/>
      <c r="L19" s="71"/>
      <c r="M19" s="91"/>
      <c r="N19" s="91"/>
      <c r="O19" s="71"/>
      <c r="P19" s="72"/>
      <c r="Q19" s="71"/>
      <c r="R19" s="91"/>
      <c r="S19" s="71"/>
      <c r="T19" s="71"/>
      <c r="U19" s="71"/>
    </row>
    <row r="20" spans="1:21" x14ac:dyDescent="0.25">
      <c r="A20" s="71"/>
      <c r="B20" s="71"/>
      <c r="C20" s="71"/>
      <c r="D20" s="71"/>
      <c r="E20" s="67"/>
      <c r="F20" s="71"/>
      <c r="G20" s="71"/>
      <c r="H20" s="71"/>
      <c r="I20" s="71"/>
      <c r="J20" s="71"/>
      <c r="K20" s="71"/>
      <c r="L20" s="71"/>
      <c r="M20" s="91"/>
      <c r="N20" s="91"/>
      <c r="O20" s="71"/>
      <c r="P20" s="72"/>
      <c r="Q20" s="71"/>
      <c r="R20" s="91"/>
      <c r="S20" s="71"/>
      <c r="T20" s="71"/>
      <c r="U20" s="71"/>
    </row>
    <row r="21" spans="1:21" x14ac:dyDescent="0.25">
      <c r="A21" s="71"/>
      <c r="B21" s="71"/>
      <c r="C21" s="71"/>
      <c r="D21" s="71"/>
      <c r="E21" s="67"/>
      <c r="F21" s="71"/>
      <c r="G21" s="71"/>
      <c r="H21" s="71"/>
      <c r="I21" s="71"/>
      <c r="J21" s="71"/>
      <c r="K21" s="71"/>
      <c r="L21" s="71"/>
      <c r="M21" s="91"/>
      <c r="N21" s="91"/>
      <c r="O21" s="71"/>
      <c r="P21" s="72"/>
      <c r="Q21" s="71"/>
      <c r="R21" s="91"/>
      <c r="S21" s="71"/>
      <c r="T21" s="71"/>
      <c r="U21" s="71"/>
    </row>
    <row r="22" spans="1:21" x14ac:dyDescent="0.25">
      <c r="A22" s="71"/>
      <c r="B22" s="71"/>
      <c r="C22" s="71"/>
      <c r="D22" s="71"/>
      <c r="E22" s="67"/>
      <c r="F22" s="71"/>
      <c r="G22" s="71"/>
      <c r="H22" s="71"/>
      <c r="I22" s="71"/>
      <c r="J22" s="71"/>
      <c r="K22" s="71"/>
      <c r="L22" s="71"/>
      <c r="M22" s="91"/>
      <c r="N22" s="91"/>
      <c r="O22" s="71"/>
      <c r="P22" s="72"/>
      <c r="Q22" s="71"/>
      <c r="R22" s="91"/>
      <c r="S22" s="71"/>
      <c r="T22" s="71"/>
      <c r="U22" s="71"/>
    </row>
    <row r="23" spans="1:21" x14ac:dyDescent="0.25">
      <c r="A23" s="71"/>
      <c r="B23" s="71"/>
      <c r="C23" s="71"/>
      <c r="D23" s="71"/>
      <c r="E23" s="67"/>
      <c r="F23" s="71"/>
      <c r="G23" s="71"/>
      <c r="H23" s="71"/>
      <c r="I23" s="71"/>
      <c r="J23" s="71"/>
      <c r="K23" s="71"/>
      <c r="L23" s="71"/>
      <c r="M23" s="91"/>
      <c r="N23" s="91"/>
      <c r="O23" s="71"/>
      <c r="P23" s="72"/>
      <c r="Q23" s="71"/>
      <c r="R23" s="91"/>
      <c r="S23" s="71"/>
      <c r="T23" s="71"/>
      <c r="U23" s="71"/>
    </row>
    <row r="24" spans="1:21" x14ac:dyDescent="0.25">
      <c r="A24" s="71"/>
      <c r="B24" s="71"/>
      <c r="C24" s="71"/>
      <c r="D24" s="71"/>
      <c r="E24" s="67"/>
      <c r="F24" s="71"/>
      <c r="G24" s="71"/>
      <c r="H24" s="71"/>
      <c r="I24" s="71"/>
      <c r="J24" s="71"/>
      <c r="K24" s="71"/>
      <c r="L24" s="71"/>
      <c r="M24" s="91"/>
      <c r="N24" s="91"/>
      <c r="O24" s="71"/>
      <c r="P24" s="72"/>
      <c r="Q24" s="71"/>
      <c r="R24" s="91"/>
      <c r="S24" s="71"/>
      <c r="T24" s="71"/>
      <c r="U24" s="71"/>
    </row>
    <row r="25" spans="1:21" x14ac:dyDescent="0.25">
      <c r="A25" s="71"/>
      <c r="B25" s="71"/>
      <c r="C25" s="71"/>
      <c r="D25" s="71"/>
      <c r="E25" s="67"/>
      <c r="F25" s="71"/>
      <c r="G25" s="71"/>
      <c r="H25" s="71"/>
      <c r="I25" s="71"/>
      <c r="J25" s="71"/>
      <c r="K25" s="71"/>
      <c r="L25" s="71"/>
      <c r="M25" s="91"/>
      <c r="N25" s="91"/>
      <c r="O25" s="71"/>
      <c r="P25" s="72"/>
      <c r="Q25" s="71"/>
      <c r="R25" s="91"/>
      <c r="S25" s="71"/>
      <c r="T25" s="71"/>
      <c r="U25" s="71"/>
    </row>
    <row r="26" spans="1:21" x14ac:dyDescent="0.25">
      <c r="A26" s="71"/>
      <c r="B26" s="71"/>
      <c r="C26" s="71"/>
      <c r="D26" s="71"/>
      <c r="E26" s="67"/>
      <c r="F26" s="71"/>
      <c r="G26" s="71"/>
      <c r="H26" s="71"/>
      <c r="I26" s="71"/>
      <c r="J26" s="71"/>
      <c r="K26" s="71"/>
      <c r="L26" s="71"/>
      <c r="M26" s="91"/>
      <c r="N26" s="91"/>
      <c r="O26" s="71"/>
      <c r="P26" s="72"/>
      <c r="Q26" s="71"/>
      <c r="R26" s="91"/>
      <c r="S26" s="71"/>
      <c r="T26" s="71"/>
      <c r="U26" s="71"/>
    </row>
    <row r="27" spans="1:21" x14ac:dyDescent="0.25">
      <c r="A27" s="71"/>
      <c r="B27" s="71"/>
      <c r="C27" s="71"/>
      <c r="D27" s="71"/>
      <c r="E27" s="67"/>
      <c r="F27" s="71"/>
      <c r="G27" s="71"/>
      <c r="H27" s="71"/>
      <c r="I27" s="71"/>
      <c r="J27" s="71"/>
      <c r="K27" s="71"/>
      <c r="L27" s="71"/>
      <c r="M27" s="91"/>
      <c r="N27" s="91"/>
      <c r="O27" s="71"/>
      <c r="P27" s="72"/>
      <c r="Q27" s="71"/>
      <c r="R27" s="91"/>
      <c r="S27" s="71"/>
      <c r="T27" s="71"/>
      <c r="U27" s="71"/>
    </row>
    <row r="28" spans="1:21" x14ac:dyDescent="0.25">
      <c r="A28" s="71"/>
      <c r="B28" s="71"/>
      <c r="C28" s="71"/>
      <c r="D28" s="71"/>
      <c r="E28" s="67"/>
      <c r="F28" s="71"/>
      <c r="G28" s="71"/>
      <c r="H28" s="71"/>
      <c r="I28" s="71"/>
      <c r="J28" s="71"/>
      <c r="K28" s="71"/>
      <c r="L28" s="71"/>
      <c r="M28" s="91"/>
      <c r="N28" s="91"/>
      <c r="O28" s="71"/>
      <c r="P28" s="72"/>
      <c r="Q28" s="71"/>
      <c r="R28" s="91"/>
      <c r="S28" s="71"/>
      <c r="T28" s="71"/>
      <c r="U28" s="71"/>
    </row>
    <row r="29" spans="1:21" x14ac:dyDescent="0.25">
      <c r="A29" s="71"/>
      <c r="B29" s="71"/>
      <c r="C29" s="71"/>
      <c r="D29" s="71"/>
      <c r="E29" s="67"/>
      <c r="F29" s="71"/>
      <c r="G29" s="71"/>
      <c r="H29" s="71"/>
      <c r="I29" s="71"/>
      <c r="J29" s="71"/>
      <c r="K29" s="71"/>
      <c r="L29" s="71"/>
      <c r="M29" s="91"/>
      <c r="N29" s="91"/>
      <c r="O29" s="71"/>
      <c r="P29" s="72"/>
      <c r="Q29" s="71"/>
      <c r="R29" s="91"/>
      <c r="S29" s="71"/>
      <c r="T29" s="71"/>
      <c r="U29" s="71"/>
    </row>
    <row r="30" spans="1:21" x14ac:dyDescent="0.25">
      <c r="A30" s="71"/>
      <c r="B30" s="71"/>
      <c r="C30" s="71"/>
      <c r="D30" s="71"/>
      <c r="E30" s="67"/>
      <c r="F30" s="71"/>
      <c r="G30" s="71"/>
      <c r="H30" s="71"/>
      <c r="I30" s="71"/>
      <c r="J30" s="71"/>
      <c r="K30" s="71"/>
      <c r="L30" s="71"/>
      <c r="M30" s="91"/>
      <c r="N30" s="91"/>
      <c r="O30" s="71"/>
      <c r="P30" s="72"/>
      <c r="Q30" s="71"/>
      <c r="R30" s="91"/>
      <c r="S30" s="71"/>
      <c r="T30" s="71"/>
      <c r="U30" s="71"/>
    </row>
    <row r="31" spans="1:21" x14ac:dyDescent="0.25">
      <c r="A31" s="71"/>
      <c r="B31" s="71"/>
      <c r="C31" s="71"/>
      <c r="D31" s="71"/>
      <c r="E31" s="67"/>
      <c r="F31" s="71"/>
      <c r="G31" s="71"/>
      <c r="H31" s="71"/>
      <c r="I31" s="71"/>
      <c r="J31" s="71"/>
      <c r="K31" s="71"/>
      <c r="L31" s="71"/>
      <c r="M31" s="91"/>
      <c r="N31" s="91"/>
      <c r="O31" s="71"/>
      <c r="P31" s="72"/>
      <c r="Q31" s="71"/>
      <c r="R31" s="91"/>
      <c r="S31" s="71"/>
      <c r="T31" s="71"/>
      <c r="U31" s="71"/>
    </row>
    <row r="32" spans="1:21" x14ac:dyDescent="0.25">
      <c r="A32" s="71"/>
      <c r="B32" s="71"/>
      <c r="C32" s="71"/>
      <c r="D32" s="71"/>
      <c r="E32" s="67"/>
      <c r="F32" s="71"/>
      <c r="G32" s="71"/>
      <c r="H32" s="71"/>
      <c r="I32" s="71"/>
      <c r="J32" s="71"/>
      <c r="K32" s="71"/>
      <c r="L32" s="71"/>
      <c r="M32" s="91"/>
      <c r="N32" s="91"/>
      <c r="O32" s="71"/>
      <c r="P32" s="72"/>
      <c r="Q32" s="71"/>
      <c r="R32" s="91"/>
      <c r="S32" s="71"/>
      <c r="T32" s="71"/>
      <c r="U32" s="71"/>
    </row>
    <row r="33" spans="1:21" x14ac:dyDescent="0.25">
      <c r="A33" s="71"/>
      <c r="B33" s="71"/>
      <c r="C33" s="71"/>
      <c r="D33" s="71"/>
      <c r="E33" s="67"/>
      <c r="F33" s="71"/>
      <c r="G33" s="71"/>
      <c r="H33" s="71"/>
      <c r="I33" s="71"/>
      <c r="J33" s="71"/>
      <c r="K33" s="71"/>
      <c r="L33" s="71"/>
      <c r="M33" s="91"/>
      <c r="N33" s="91"/>
      <c r="O33" s="71"/>
      <c r="P33" s="72"/>
      <c r="Q33" s="71"/>
      <c r="R33" s="91"/>
      <c r="S33" s="71"/>
      <c r="T33" s="71"/>
      <c r="U33" s="71"/>
    </row>
    <row r="34" spans="1:21" x14ac:dyDescent="0.25">
      <c r="A34" s="71"/>
      <c r="B34" s="71"/>
      <c r="C34" s="71"/>
      <c r="D34" s="71"/>
      <c r="E34" s="67"/>
      <c r="F34" s="71"/>
      <c r="G34" s="71"/>
      <c r="H34" s="71"/>
      <c r="I34" s="71"/>
      <c r="J34" s="71"/>
      <c r="K34" s="71"/>
      <c r="L34" s="71"/>
      <c r="M34" s="91"/>
      <c r="N34" s="91"/>
      <c r="O34" s="71"/>
      <c r="P34" s="72"/>
      <c r="Q34" s="71"/>
      <c r="R34" s="91"/>
      <c r="S34" s="71"/>
      <c r="T34" s="71"/>
      <c r="U34" s="71"/>
    </row>
    <row r="35" spans="1:21" x14ac:dyDescent="0.25">
      <c r="A35" s="71"/>
      <c r="B35" s="71"/>
      <c r="C35" s="71"/>
      <c r="D35" s="71"/>
      <c r="E35" s="67"/>
      <c r="F35" s="71"/>
      <c r="G35" s="71"/>
      <c r="H35" s="71"/>
      <c r="I35" s="71"/>
      <c r="J35" s="71"/>
      <c r="K35" s="71"/>
      <c r="L35" s="71"/>
      <c r="M35" s="91"/>
      <c r="N35" s="91"/>
      <c r="O35" s="71"/>
      <c r="P35" s="72"/>
      <c r="Q35" s="71"/>
      <c r="R35" s="91"/>
      <c r="S35" s="71"/>
      <c r="T35" s="71"/>
      <c r="U35" s="71"/>
    </row>
    <row r="36" spans="1:21" x14ac:dyDescent="0.25">
      <c r="A36" s="71"/>
      <c r="B36" s="71"/>
      <c r="C36" s="71"/>
      <c r="D36" s="71"/>
      <c r="E36" s="67"/>
      <c r="F36" s="71"/>
      <c r="G36" s="71"/>
      <c r="H36" s="71"/>
      <c r="I36" s="71"/>
      <c r="J36" s="71"/>
      <c r="K36" s="71"/>
      <c r="L36" s="71"/>
      <c r="M36" s="91"/>
      <c r="N36" s="91"/>
      <c r="O36" s="71"/>
      <c r="P36" s="72"/>
      <c r="Q36" s="71"/>
      <c r="R36" s="91"/>
      <c r="S36" s="71"/>
      <c r="T36" s="71"/>
      <c r="U36" s="71"/>
    </row>
    <row r="37" spans="1:21" x14ac:dyDescent="0.25">
      <c r="A37" s="71"/>
      <c r="B37" s="71"/>
      <c r="C37" s="71"/>
      <c r="D37" s="71"/>
      <c r="E37" s="67"/>
      <c r="F37" s="71"/>
      <c r="G37" s="71"/>
      <c r="H37" s="71"/>
      <c r="I37" s="71"/>
      <c r="J37" s="71"/>
      <c r="K37" s="71"/>
      <c r="L37" s="71"/>
      <c r="M37" s="91"/>
      <c r="N37" s="91"/>
      <c r="O37" s="71"/>
      <c r="P37" s="72"/>
      <c r="Q37" s="71"/>
      <c r="R37" s="91"/>
      <c r="S37" s="71"/>
      <c r="T37" s="71"/>
      <c r="U37" s="71"/>
    </row>
    <row r="38" spans="1:21" x14ac:dyDescent="0.25">
      <c r="A38" s="71"/>
      <c r="B38" s="71"/>
      <c r="C38" s="71"/>
      <c r="D38" s="71"/>
      <c r="E38" s="67"/>
      <c r="F38" s="71"/>
      <c r="G38" s="71"/>
      <c r="H38" s="71"/>
      <c r="I38" s="71"/>
      <c r="J38" s="71"/>
      <c r="K38" s="71"/>
      <c r="L38" s="71"/>
      <c r="M38" s="91"/>
      <c r="N38" s="91"/>
      <c r="O38" s="71"/>
      <c r="P38" s="72"/>
      <c r="Q38" s="71"/>
      <c r="R38" s="91"/>
      <c r="S38" s="71"/>
      <c r="T38" s="71"/>
      <c r="U38" s="71"/>
    </row>
    <row r="39" spans="1:21" x14ac:dyDescent="0.25">
      <c r="A39" s="71"/>
      <c r="B39" s="71"/>
      <c r="C39" s="71"/>
      <c r="D39" s="71"/>
      <c r="E39" s="67"/>
      <c r="F39" s="71"/>
      <c r="G39" s="71"/>
      <c r="H39" s="71"/>
      <c r="I39" s="71"/>
      <c r="J39" s="71"/>
      <c r="K39" s="71"/>
      <c r="L39" s="71"/>
      <c r="M39" s="91"/>
      <c r="N39" s="91"/>
      <c r="O39" s="71"/>
      <c r="P39" s="72"/>
      <c r="Q39" s="71"/>
      <c r="R39" s="91"/>
      <c r="S39" s="71"/>
      <c r="T39" s="71"/>
      <c r="U39" s="71"/>
    </row>
    <row r="40" spans="1:21" x14ac:dyDescent="0.25">
      <c r="A40" s="71"/>
      <c r="B40" s="71"/>
      <c r="C40" s="71"/>
      <c r="D40" s="71"/>
      <c r="E40" s="67"/>
      <c r="F40" s="71"/>
      <c r="G40" s="71"/>
      <c r="H40" s="71"/>
      <c r="I40" s="71"/>
      <c r="J40" s="71"/>
      <c r="K40" s="71"/>
      <c r="L40" s="71"/>
      <c r="M40" s="91"/>
      <c r="N40" s="91"/>
      <c r="O40" s="71"/>
      <c r="P40" s="72"/>
      <c r="Q40" s="71"/>
      <c r="R40" s="91"/>
      <c r="S40" s="71"/>
      <c r="T40" s="71"/>
      <c r="U40" s="71"/>
    </row>
    <row r="41" spans="1:21" x14ac:dyDescent="0.25">
      <c r="A41" s="71"/>
      <c r="B41" s="71"/>
      <c r="C41" s="71"/>
      <c r="D41" s="71"/>
      <c r="E41" s="67"/>
      <c r="F41" s="71"/>
      <c r="G41" s="71"/>
      <c r="H41" s="71"/>
      <c r="I41" s="71"/>
      <c r="J41" s="71"/>
      <c r="K41" s="71"/>
      <c r="L41" s="71"/>
      <c r="M41" s="91"/>
      <c r="N41" s="91"/>
      <c r="O41" s="71"/>
      <c r="P41" s="72"/>
      <c r="Q41" s="71"/>
      <c r="R41" s="91"/>
      <c r="S41" s="71"/>
      <c r="T41" s="71"/>
      <c r="U41" s="71"/>
    </row>
    <row r="42" spans="1:21" x14ac:dyDescent="0.25">
      <c r="A42" s="71"/>
      <c r="B42" s="71"/>
      <c r="C42" s="71"/>
      <c r="D42" s="71"/>
      <c r="E42" s="67"/>
      <c r="F42" s="71"/>
      <c r="G42" s="71"/>
      <c r="H42" s="71"/>
      <c r="I42" s="71"/>
      <c r="J42" s="71"/>
      <c r="K42" s="71"/>
      <c r="L42" s="71"/>
      <c r="M42" s="91"/>
      <c r="N42" s="91"/>
      <c r="O42" s="71"/>
      <c r="P42" s="72"/>
      <c r="Q42" s="71"/>
      <c r="R42" s="91"/>
      <c r="S42" s="71"/>
      <c r="T42" s="71"/>
      <c r="U42" s="71"/>
    </row>
    <row r="43" spans="1:21" x14ac:dyDescent="0.25">
      <c r="A43" s="71"/>
      <c r="B43" s="71"/>
      <c r="C43" s="71"/>
      <c r="D43" s="71"/>
      <c r="E43" s="67"/>
      <c r="F43" s="71"/>
      <c r="G43" s="71"/>
      <c r="H43" s="71"/>
      <c r="I43" s="71"/>
      <c r="J43" s="71"/>
      <c r="K43" s="71"/>
      <c r="L43" s="71"/>
      <c r="M43" s="91"/>
      <c r="N43" s="91"/>
      <c r="O43" s="71"/>
      <c r="P43" s="72"/>
      <c r="Q43" s="71"/>
      <c r="R43" s="91"/>
      <c r="S43" s="71"/>
      <c r="T43" s="71"/>
      <c r="U43" s="71"/>
    </row>
    <row r="44" spans="1:21" x14ac:dyDescent="0.25">
      <c r="A44" s="71"/>
      <c r="B44" s="71"/>
      <c r="C44" s="71"/>
      <c r="D44" s="71"/>
      <c r="E44" s="67"/>
      <c r="F44" s="71"/>
      <c r="G44" s="71"/>
      <c r="H44" s="71"/>
      <c r="I44" s="71"/>
      <c r="J44" s="71"/>
      <c r="K44" s="71"/>
      <c r="L44" s="71"/>
      <c r="M44" s="91"/>
      <c r="N44" s="91"/>
      <c r="O44" s="71"/>
      <c r="P44" s="72"/>
      <c r="Q44" s="71"/>
      <c r="R44" s="91"/>
      <c r="S44" s="71"/>
      <c r="T44" s="71"/>
      <c r="U44" s="71"/>
    </row>
    <row r="45" spans="1:21" x14ac:dyDescent="0.25">
      <c r="A45" s="71"/>
      <c r="B45" s="71"/>
      <c r="C45" s="71"/>
      <c r="D45" s="71"/>
      <c r="E45" s="67"/>
      <c r="F45" s="71"/>
      <c r="G45" s="71"/>
      <c r="H45" s="71"/>
      <c r="I45" s="71"/>
      <c r="J45" s="71"/>
      <c r="K45" s="71"/>
      <c r="L45" s="71"/>
      <c r="M45" s="91"/>
      <c r="N45" s="91"/>
      <c r="O45" s="71"/>
      <c r="P45" s="72"/>
      <c r="Q45" s="71"/>
      <c r="R45" s="91"/>
      <c r="S45" s="71"/>
      <c r="T45" s="71"/>
      <c r="U45" s="71"/>
    </row>
    <row r="46" spans="1:21" x14ac:dyDescent="0.25">
      <c r="A46" s="71"/>
      <c r="B46" s="71"/>
      <c r="C46" s="71"/>
      <c r="D46" s="71"/>
      <c r="E46" s="67"/>
      <c r="F46" s="71"/>
      <c r="G46" s="71"/>
      <c r="H46" s="71"/>
      <c r="I46" s="71"/>
      <c r="J46" s="71"/>
      <c r="K46" s="71"/>
      <c r="L46" s="71"/>
      <c r="M46" s="91"/>
      <c r="N46" s="91"/>
      <c r="O46" s="71"/>
      <c r="P46" s="72"/>
      <c r="Q46" s="71"/>
      <c r="R46" s="91"/>
      <c r="S46" s="71"/>
      <c r="T46" s="71"/>
      <c r="U46" s="71"/>
    </row>
    <row r="47" spans="1:21" x14ac:dyDescent="0.25">
      <c r="A47" s="71"/>
      <c r="B47" s="71"/>
      <c r="C47" s="71"/>
      <c r="D47" s="71"/>
      <c r="E47" s="67"/>
      <c r="F47" s="71"/>
      <c r="G47" s="71"/>
      <c r="H47" s="71"/>
      <c r="I47" s="71"/>
      <c r="J47" s="71"/>
      <c r="K47" s="71"/>
      <c r="L47" s="71"/>
      <c r="M47" s="91"/>
      <c r="N47" s="91"/>
      <c r="O47" s="71"/>
      <c r="P47" s="72"/>
      <c r="Q47" s="71"/>
      <c r="R47" s="91"/>
      <c r="S47" s="71"/>
      <c r="T47" s="71"/>
      <c r="U47" s="71"/>
    </row>
    <row r="48" spans="1:21" x14ac:dyDescent="0.25">
      <c r="A48" s="71"/>
      <c r="B48" s="71"/>
      <c r="C48" s="71"/>
      <c r="D48" s="71"/>
      <c r="E48" s="67"/>
      <c r="F48" s="71"/>
      <c r="G48" s="71"/>
      <c r="H48" s="71"/>
      <c r="I48" s="71"/>
      <c r="J48" s="71"/>
      <c r="K48" s="71"/>
      <c r="L48" s="71"/>
      <c r="M48" s="91"/>
      <c r="N48" s="91"/>
      <c r="O48" s="71"/>
      <c r="P48" s="72"/>
      <c r="Q48" s="71"/>
      <c r="R48" s="91"/>
      <c r="S48" s="71"/>
      <c r="T48" s="71"/>
      <c r="U48" s="71"/>
    </row>
    <row r="49" spans="1:21" x14ac:dyDescent="0.25">
      <c r="A49" s="71"/>
      <c r="B49" s="71"/>
      <c r="C49" s="71"/>
      <c r="D49" s="71"/>
      <c r="E49" s="67"/>
      <c r="F49" s="71"/>
      <c r="G49" s="71"/>
      <c r="H49" s="71"/>
      <c r="I49" s="71"/>
      <c r="J49" s="71"/>
      <c r="K49" s="71"/>
      <c r="L49" s="71"/>
      <c r="M49" s="91"/>
      <c r="N49" s="91"/>
      <c r="O49" s="71"/>
      <c r="P49" s="72"/>
      <c r="Q49" s="71"/>
      <c r="R49" s="91"/>
      <c r="S49" s="71"/>
      <c r="T49" s="71"/>
      <c r="U49" s="71"/>
    </row>
    <row r="50" spans="1:21" x14ac:dyDescent="0.25">
      <c r="A50" s="71"/>
      <c r="B50" s="71"/>
      <c r="C50" s="71"/>
      <c r="D50" s="71"/>
      <c r="E50" s="67"/>
      <c r="F50" s="71"/>
      <c r="G50" s="71"/>
      <c r="H50" s="71"/>
      <c r="I50" s="71"/>
      <c r="J50" s="71"/>
      <c r="K50" s="71"/>
      <c r="L50" s="71"/>
      <c r="M50" s="91"/>
      <c r="N50" s="91"/>
      <c r="O50" s="71"/>
      <c r="P50" s="72"/>
      <c r="Q50" s="71"/>
      <c r="R50" s="91"/>
      <c r="S50" s="71"/>
      <c r="T50" s="71"/>
      <c r="U50" s="71"/>
    </row>
  </sheetData>
  <autoFilter ref="A9:U9">
    <sortState ref="A6:Y24">
      <sortCondition descending="1" ref="N5"/>
    </sortState>
  </autoFilter>
  <customSheetViews>
    <customSheetView guid="{70E973AE-1D2E-4973-8012-487E827A3802}" scale="70" showAutoFilter="1">
      <pane ySplit="8" topLeftCell="A9" activePane="bottomLeft" state="frozen"/>
      <selection pane="bottomLeft" activeCell="C5" sqref="C5"/>
      <pageMargins left="0.7" right="0.7" top="0.75" bottom="0.75" header="0.3" footer="0.3"/>
      <pageSetup orientation="portrait" r:id="rId1"/>
      <autoFilter ref="A8:U8">
        <sortState ref="A6:Y24">
          <sortCondition descending="1" ref="N5"/>
        </sortState>
      </autoFilter>
    </customSheetView>
    <customSheetView guid="{C82E1D82-CC33-4159-8967-F562CE5147B7}" scale="70" showAutoFilter="1">
      <pane ySplit="8" topLeftCell="A9" activePane="bottomLeft" state="frozen"/>
      <selection pane="bottomLeft" activeCell="C5" sqref="C5"/>
      <pageMargins left="0.7" right="0.7" top="0.75" bottom="0.75" header="0.3" footer="0.3"/>
      <pageSetup orientation="portrait" r:id="rId2"/>
      <autoFilter ref="A8:U8">
        <sortState ref="A6:Y24">
          <sortCondition descending="1" ref="N5"/>
        </sortState>
      </autoFilter>
    </customSheetView>
  </customSheetViews>
  <mergeCells count="4">
    <mergeCell ref="A8:N8"/>
    <mergeCell ref="P8:U8"/>
    <mergeCell ref="A1:B4"/>
    <mergeCell ref="C1:S4"/>
  </mergeCells>
  <conditionalFormatting sqref="S9:T9 S5:T7">
    <cfRule type="cellIs" dxfId="105" priority="134" stopIfTrue="1" operator="equal">
      <formula>"1: Cumple Parcialmente"</formula>
    </cfRule>
  </conditionalFormatting>
  <conditionalFormatting sqref="U9 U5:U7">
    <cfRule type="cellIs" dxfId="104" priority="141" stopIfTrue="1" operator="equal">
      <formula>"ABIERTA"</formula>
    </cfRule>
    <cfRule type="cellIs" dxfId="103" priority="142" stopIfTrue="1" operator="equal">
      <formula>"CERRADA"</formula>
    </cfRule>
  </conditionalFormatting>
  <conditionalFormatting sqref="S9:T9 S5:T7">
    <cfRule type="cellIs" dxfId="102" priority="136" stopIfTrue="1" operator="equal">
      <formula>"2: Cumple "</formula>
    </cfRule>
  </conditionalFormatting>
  <conditionalFormatting sqref="S9:T9 S5:T7">
    <cfRule type="cellIs" dxfId="101" priority="135" stopIfTrue="1" operator="equal">
      <formula>"0: No cumple"</formula>
    </cfRule>
  </conditionalFormatting>
  <conditionalFormatting sqref="D6">
    <cfRule type="iconSet" priority="4">
      <iconSet iconSet="3Symbols">
        <cfvo type="percent" val="0"/>
        <cfvo type="formula" val="$B$6*(0.3)"/>
        <cfvo type="formula" val="$B$6*(0.9)"/>
      </iconSet>
    </cfRule>
    <cfRule type="cellIs" dxfId="100" priority="10" operator="equal">
      <formula>$B$6</formula>
    </cfRule>
    <cfRule type="cellIs" dxfId="99" priority="11" operator="equal">
      <formula>0</formula>
    </cfRule>
  </conditionalFormatting>
  <conditionalFormatting sqref="F6">
    <cfRule type="cellIs" dxfId="98" priority="1" operator="equal">
      <formula>0</formula>
    </cfRule>
    <cfRule type="cellIs" dxfId="97" priority="2" operator="equal">
      <formula>$B$6</formula>
    </cfRule>
  </conditionalFormatting>
  <dataValidations count="2">
    <dataValidation type="whole" allowBlank="1" showInputMessage="1" showErrorMessage="1" sqref="B10:B50">
      <formula1>2014</formula1>
      <formula2>2050</formula2>
    </dataValidation>
    <dataValidation type="date" allowBlank="1" showInputMessage="1" showErrorMessage="1" sqref="M10:N50 R10:R50">
      <formula1>41640</formula1>
      <formula2>55153</formula2>
    </dataValidation>
  </dataValidations>
  <pageMargins left="0.70866141732283472" right="0.70866141732283472" top="0.74803149606299213" bottom="0.74803149606299213" header="0.31496062992125984" footer="0.31496062992125984"/>
  <pageSetup orientation="portrait" r:id="rId3"/>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4"/>
  <extLst>
    <ext xmlns:x14="http://schemas.microsoft.com/office/spreadsheetml/2009/9/main" uri="{78C0D931-6437-407d-A8EE-F0AAD7539E65}">
      <x14:conditionalFormattings>
        <x14:conditionalFormatting xmlns:xm="http://schemas.microsoft.com/office/excel/2006/main">
          <x14:cfRule type="cellIs" priority="130" operator="equal" id="{D98B4BBA-ACFB-4AF7-80EC-8801353806F6}">
            <xm:f>'DICCIONARIO DE DATOS'!$F$3</xm:f>
            <x14:dxf>
              <font>
                <color rgb="FF9C0006"/>
              </font>
              <fill>
                <patternFill>
                  <bgColor rgb="FFFFC7CE"/>
                </patternFill>
              </fill>
            </x14:dxf>
          </x14:cfRule>
          <x14:cfRule type="cellIs" priority="131" operator="equal" id="{2A155E3C-C73F-4D5A-BBB2-4813405A2786}">
            <xm:f>'DICCIONARIO DE DATOS'!$F$2</xm:f>
            <x14:dxf>
              <font>
                <color rgb="FF006100"/>
              </font>
              <fill>
                <patternFill>
                  <bgColor rgb="FFC6EFCE"/>
                </patternFill>
              </fill>
            </x14:dxf>
          </x14:cfRule>
          <xm:sqref>T10:T50</xm:sqref>
        </x14:conditionalFormatting>
        <x14:conditionalFormatting xmlns:xm="http://schemas.microsoft.com/office/excel/2006/main">
          <x14:cfRule type="cellIs" priority="128" operator="equal" id="{A03416A8-DB00-48EA-A712-E38CA6C718D4}">
            <xm:f>'DICCIONARIO DE DATOS'!$E$3</xm:f>
            <x14:dxf>
              <font>
                <color rgb="FF9C0006"/>
              </font>
              <fill>
                <patternFill>
                  <bgColor rgb="FFFFC7CE"/>
                </patternFill>
              </fill>
            </x14:dxf>
          </x14:cfRule>
          <x14:cfRule type="cellIs" priority="129" operator="equal" id="{A69F1B6B-4B61-4B2E-AE0B-8DF82519AC76}">
            <xm:f>'DICCIONARIO DE DATOS'!$E$2</xm:f>
            <x14:dxf>
              <font>
                <color rgb="FF006100"/>
              </font>
              <fill>
                <patternFill>
                  <bgColor rgb="FFC6EFCE"/>
                </patternFill>
              </fill>
            </x14:dxf>
          </x14:cfRule>
          <xm:sqref>S10:S50</xm:sqref>
        </x14:conditionalFormatting>
        <x14:conditionalFormatting xmlns:xm="http://schemas.microsoft.com/office/excel/2006/main">
          <x14:cfRule type="cellIs" priority="12" operator="equal" id="{035846B2-1F14-4D6D-9B35-C31D504CB8CC}">
            <xm:f>'DICCIONARIO DE DATOS'!$G$3</xm:f>
            <x14:dxf>
              <font>
                <color rgb="FF9C0006"/>
              </font>
              <fill>
                <patternFill>
                  <bgColor rgb="FFFFC7CE"/>
                </patternFill>
              </fill>
            </x14:dxf>
          </x14:cfRule>
          <x14:cfRule type="cellIs" priority="13" operator="equal" id="{BF7CFD18-6E46-4F1A-B021-CF70C9382BEB}">
            <xm:f>'DICCIONARIO DE DATOS'!$G$2</xm:f>
            <x14:dxf>
              <font>
                <color rgb="FF006100"/>
              </font>
              <fill>
                <patternFill>
                  <bgColor rgb="FFC6EFCE"/>
                </patternFill>
              </fill>
            </x14:dxf>
          </x14:cfRule>
          <xm:sqref>U10:U50</xm:sqref>
        </x14:conditionalFormatting>
        <x14:conditionalFormatting xmlns:xm="http://schemas.microsoft.com/office/excel/2006/main">
          <x14:cfRule type="iconSet" priority="3" id="{F767CF77-E20B-45EF-B045-A1E83B284256}">
            <x14:iconSet iconSet="3Symbols" custom="1">
              <x14:cfvo type="percent">
                <xm:f>0</xm:f>
              </x14:cfvo>
              <x14:cfvo type="formula">
                <xm:f>$B$6*(0.2)</xm:f>
              </x14:cfvo>
              <x14:cfvo type="formula">
                <xm:f>$B$6*(0.6)</xm:f>
              </x14:cfvo>
              <x14:cfIcon iconSet="3Symbols" iconId="2"/>
              <x14:cfIcon iconSet="3Symbols" iconId="1"/>
              <x14:cfIcon iconSet="3Symbols" iconId="0"/>
            </x14:iconSet>
          </x14:cfRule>
          <xm:sqref>F6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'DICCIONARIO DE DATOS'!$A$2:$A$10</xm:f>
          </x14:formula1>
          <xm:sqref>J10:J50</xm:sqref>
        </x14:dataValidation>
        <x14:dataValidation type="list" allowBlank="1" showInputMessage="1" showErrorMessage="1">
          <x14:formula1>
            <xm:f>'DICCIONARIO DE DATOS'!$B$2:$B$18</xm:f>
          </x14:formula1>
          <xm:sqref>K10:K50</xm:sqref>
        </x14:dataValidation>
        <x14:dataValidation type="list" allowBlank="1" showInputMessage="1" showErrorMessage="1">
          <x14:formula1>
            <xm:f>'DICCIONARIO DE DATOS'!$E$2:$E$3</xm:f>
          </x14:formula1>
          <xm:sqref>S10:S50</xm:sqref>
        </x14:dataValidation>
        <x14:dataValidation type="list" allowBlank="1" showInputMessage="1" showErrorMessage="1">
          <x14:formula1>
            <xm:f>'DICCIONARIO DE DATOS'!$F$2:$F$3</xm:f>
          </x14:formula1>
          <xm:sqref>T10:T50</xm:sqref>
        </x14:dataValidation>
        <x14:dataValidation type="list" allowBlank="1" showInputMessage="1" showErrorMessage="1">
          <x14:formula1>
            <xm:f>'DICCIONARIO DE DATOS'!$G$2:$G$5</xm:f>
          </x14:formula1>
          <xm:sqref>U10:U50</xm:sqref>
        </x14:dataValidation>
        <x14:dataValidation type="list" allowBlank="1" showInputMessage="1" showErrorMessage="1">
          <x14:formula1>
            <xm:f>'DICCIONARIO DE DATOS'!$D$2:$D$4</xm:f>
          </x14:formula1>
          <xm:sqref>I10:I50</xm:sqref>
        </x14:dataValidation>
        <x14:dataValidation type="list" allowBlank="1" showInputMessage="1" showErrorMessage="1">
          <x14:formula1>
            <xm:f>'DICCIONARIO DE DATOS'!$C$2:$C$3</xm:f>
          </x14:formula1>
          <xm:sqref>E10:E50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DICCIONARIO DE DATOS</vt:lpstr>
      <vt:lpstr>INSTRUCTIVO</vt:lpstr>
      <vt:lpstr>ESTADISTICAS</vt:lpstr>
      <vt:lpstr>DIRECCIÓN GENERAL</vt:lpstr>
      <vt:lpstr>OFICINA ASESORA DE PLANEACIÓN</vt:lpstr>
      <vt:lpstr>OFICINA ASESORA JURÍDICA</vt:lpstr>
      <vt:lpstr>OFICINA DE CONTROL INTERNO</vt:lpstr>
      <vt:lpstr>TIC´S</vt:lpstr>
      <vt:lpstr>SUBD.ANÁLISIS</vt:lpstr>
      <vt:lpstr>SUBD.REDUCCIÓN</vt:lpstr>
      <vt:lpstr>SUBD.MANEJO</vt:lpstr>
      <vt:lpstr>SUBD.CORPORATIVA</vt:lpstr>
      <vt:lpstr>'DIRECCIÓN GENERAL'!Área_de_impresión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Marcel Medina Mesa</dc:creator>
  <cp:lastModifiedBy>Alejandro Bejarano Bernal</cp:lastModifiedBy>
  <cp:lastPrinted>2021-09-28T15:00:58Z</cp:lastPrinted>
  <dcterms:created xsi:type="dcterms:W3CDTF">2018-01-19T14:07:18Z</dcterms:created>
  <dcterms:modified xsi:type="dcterms:W3CDTF">2021-09-28T15:04:24Z</dcterms:modified>
</cp:coreProperties>
</file>